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Dokumenti\ŽUPANIJA\2025\"/>
    </mc:Choice>
  </mc:AlternateContent>
  <xr:revisionPtr revIDLastSave="0" documentId="13_ncr:1_{08B432D1-F576-450D-816C-D400CCB5A9C3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List1" sheetId="12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7" l="1"/>
  <c r="I27" i="7"/>
  <c r="F26" i="7"/>
  <c r="I26" i="7"/>
  <c r="H7" i="8"/>
  <c r="H8" i="8"/>
  <c r="H9" i="8"/>
  <c r="H10" i="8"/>
  <c r="H11" i="8"/>
  <c r="H12" i="8"/>
  <c r="H13" i="8"/>
  <c r="H14" i="8"/>
  <c r="H15" i="8"/>
  <c r="H19" i="8"/>
  <c r="H20" i="8"/>
  <c r="H21" i="8"/>
  <c r="H22" i="8"/>
  <c r="H23" i="8"/>
  <c r="H24" i="8"/>
  <c r="H25" i="8"/>
  <c r="H26" i="8"/>
  <c r="H27" i="8"/>
  <c r="H28" i="8"/>
  <c r="H6" i="8"/>
  <c r="G9" i="8"/>
  <c r="G10" i="8"/>
  <c r="G11" i="8"/>
  <c r="G12" i="8"/>
  <c r="G13" i="8"/>
  <c r="G19" i="8"/>
  <c r="G20" i="8"/>
  <c r="G21" i="8"/>
  <c r="G24" i="8"/>
  <c r="G25" i="8"/>
  <c r="G26" i="8"/>
  <c r="G27" i="8"/>
  <c r="G28" i="8"/>
  <c r="G35" i="8"/>
  <c r="G36" i="8"/>
  <c r="G6" i="8"/>
  <c r="L59" i="3"/>
  <c r="L60" i="3"/>
  <c r="L61" i="3"/>
  <c r="L62" i="3"/>
  <c r="L65" i="3"/>
  <c r="L69" i="3"/>
  <c r="L70" i="3"/>
  <c r="L74" i="3"/>
  <c r="L81" i="3"/>
  <c r="L92" i="3"/>
  <c r="L100" i="3"/>
  <c r="L103" i="3"/>
  <c r="L104" i="3"/>
  <c r="L111" i="3"/>
  <c r="L112" i="3"/>
  <c r="L113" i="3"/>
  <c r="L114" i="3"/>
  <c r="L117" i="3"/>
  <c r="L128" i="3"/>
  <c r="L129" i="3"/>
  <c r="L58" i="3"/>
  <c r="K59" i="3"/>
  <c r="K60" i="3"/>
  <c r="K61" i="3"/>
  <c r="K62" i="3"/>
  <c r="K65" i="3"/>
  <c r="K66" i="3"/>
  <c r="K67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5" i="3"/>
  <c r="K86" i="3"/>
  <c r="K87" i="3"/>
  <c r="K88" i="3"/>
  <c r="K89" i="3"/>
  <c r="K90" i="3"/>
  <c r="K92" i="3"/>
  <c r="K93" i="3"/>
  <c r="K94" i="3"/>
  <c r="K95" i="3"/>
  <c r="K96" i="3"/>
  <c r="K97" i="3"/>
  <c r="K99" i="3"/>
  <c r="K100" i="3"/>
  <c r="K103" i="3"/>
  <c r="K104" i="3"/>
  <c r="K111" i="3"/>
  <c r="K112" i="3"/>
  <c r="K113" i="3"/>
  <c r="K114" i="3"/>
  <c r="K117" i="3"/>
  <c r="K118" i="3"/>
  <c r="K119" i="3"/>
  <c r="K129" i="3"/>
  <c r="K58" i="3"/>
  <c r="L11" i="3"/>
  <c r="L12" i="3"/>
  <c r="L16" i="3"/>
  <c r="L22" i="3"/>
  <c r="L23" i="3"/>
  <c r="L30" i="3"/>
  <c r="L31" i="3"/>
  <c r="L33" i="3"/>
  <c r="L34" i="3"/>
  <c r="L36" i="3"/>
  <c r="L39" i="3"/>
  <c r="L40" i="3"/>
  <c r="L41" i="3"/>
  <c r="L42" i="3"/>
  <c r="L45" i="3"/>
  <c r="L46" i="3"/>
  <c r="L47" i="3"/>
  <c r="L48" i="3"/>
  <c r="L10" i="3"/>
  <c r="K11" i="3"/>
  <c r="K22" i="3"/>
  <c r="K23" i="3"/>
  <c r="K27" i="3"/>
  <c r="K30" i="3"/>
  <c r="K31" i="3"/>
  <c r="K32" i="3"/>
  <c r="K33" i="3"/>
  <c r="K34" i="3"/>
  <c r="K36" i="3"/>
  <c r="K39" i="3"/>
  <c r="K40" i="3"/>
  <c r="K41" i="3"/>
  <c r="K42" i="3"/>
  <c r="K43" i="3"/>
  <c r="K46" i="3"/>
  <c r="K47" i="3"/>
  <c r="K48" i="3"/>
  <c r="K10" i="3"/>
  <c r="L11" i="1"/>
  <c r="L12" i="1"/>
  <c r="L13" i="1"/>
  <c r="L14" i="1"/>
  <c r="L15" i="1"/>
  <c r="L10" i="1"/>
  <c r="K25" i="1"/>
  <c r="K24" i="1"/>
  <c r="K11" i="1"/>
  <c r="K12" i="1"/>
  <c r="K13" i="1"/>
  <c r="K14" i="1"/>
  <c r="K15" i="1"/>
  <c r="K16" i="1"/>
  <c r="K10" i="1"/>
  <c r="G7" i="11"/>
  <c r="G8" i="11"/>
  <c r="G6" i="11"/>
  <c r="H7" i="11"/>
  <c r="H8" i="11"/>
  <c r="H6" i="1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8" i="7"/>
  <c r="I65" i="7"/>
  <c r="H29" i="8"/>
  <c r="H30" i="8"/>
  <c r="H35" i="8"/>
  <c r="H36" i="8"/>
  <c r="G129" i="3"/>
  <c r="G28" i="3"/>
  <c r="G19" i="3"/>
  <c r="G16" i="1"/>
  <c r="H12" i="3"/>
  <c r="H22" i="3"/>
  <c r="H30" i="3"/>
  <c r="H33" i="3"/>
  <c r="H39" i="3"/>
  <c r="H44" i="3"/>
  <c r="H47" i="3"/>
  <c r="H46" i="3" s="1"/>
  <c r="H51" i="3"/>
  <c r="H60" i="3"/>
  <c r="H69" i="3"/>
  <c r="H11" i="3" l="1"/>
  <c r="H10" i="3" s="1"/>
  <c r="H126" i="3"/>
  <c r="F51" i="7" l="1"/>
  <c r="F64" i="7"/>
  <c r="H100" i="3"/>
  <c r="H59" i="3" s="1"/>
  <c r="H115" i="3"/>
  <c r="H124" i="3"/>
  <c r="H128" i="3"/>
  <c r="H114" i="3" l="1"/>
  <c r="H111" i="3" s="1"/>
  <c r="H108" i="3" s="1"/>
  <c r="H58" i="3" l="1"/>
  <c r="H131" i="3" s="1"/>
  <c r="H13" i="1"/>
  <c r="H10" i="1"/>
  <c r="H16" i="1" l="1"/>
  <c r="F63" i="7"/>
  <c r="F62" i="7" s="1"/>
  <c r="F59" i="7"/>
  <c r="F50" i="7"/>
  <c r="F46" i="7"/>
  <c r="F41" i="7"/>
  <c r="F36" i="7"/>
  <c r="F35" i="7" s="1"/>
  <c r="F34" i="7" s="1"/>
  <c r="F32" i="7"/>
  <c r="F31" i="7" s="1"/>
  <c r="F30" i="7" s="1"/>
  <c r="F24" i="7"/>
  <c r="F20" i="7"/>
  <c r="F19" i="7" s="1"/>
  <c r="F18" i="7" s="1"/>
  <c r="F16" i="7"/>
  <c r="F15" i="7" s="1"/>
  <c r="F14" i="7" s="1"/>
  <c r="F12" i="7"/>
  <c r="F11" i="7" s="1"/>
  <c r="F10" i="7" s="1"/>
  <c r="D7" i="11"/>
  <c r="D6" i="11" s="1"/>
  <c r="F58" i="7" l="1"/>
  <c r="F40" i="7"/>
  <c r="F23" i="7"/>
  <c r="F22" i="7" s="1"/>
  <c r="F9" i="7" s="1"/>
  <c r="F56" i="7" l="1"/>
  <c r="F55" i="7" s="1"/>
  <c r="F54" i="7" s="1"/>
  <c r="F57" i="7"/>
  <c r="F39" i="7"/>
  <c r="F29" i="7" l="1"/>
  <c r="F69" i="7" s="1"/>
</calcChain>
</file>

<file path=xl/sharedStrings.xml><?xml version="1.0" encoding="utf-8"?>
<sst xmlns="http://schemas.openxmlformats.org/spreadsheetml/2006/main" count="370" uniqueCount="232">
  <si>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</si>
  <si>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</si>
  <si>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</si>
  <si>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</si>
  <si>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</si>
  <si>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</si>
  <si>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</si>
  <si>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</si>
  <si>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</si>
  <si>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</si>
  <si>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</si>
  <si>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</si>
  <si>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</si>
  <si>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</si>
  <si>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</si>
  <si>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</si>
  <si>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</si>
  <si>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</si>
  <si>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</si>
  <si>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</si>
  <si>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</si>
  <si>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</si>
  <si>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</si>
  <si>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</si>
  <si>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</si>
  <si>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</si>
  <si>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</si>
  <si>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</si>
  <si>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</si>
  <si>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</si>
  <si>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</si>
  <si>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</si>
  <si>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</si>
  <si>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</si>
  <si>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</si>
  <si>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</si>
  <si>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</si>
  <si>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</si>
  <si>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</si>
  <si>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</si>
  <si>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</si>
  <si>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</si>
  <si>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</si>
  <si>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</si>
  <si>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</si>
  <si>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</si>
  <si>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</si>
  <si>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</si>
  <si>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</si>
  <si>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</si>
  <si>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</si>
  <si>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</si>
  <si>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</si>
  <si>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</si>
  <si>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</si>
  <si>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</si>
  <si>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</si>
  <si>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</si>
  <si>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</si>
  <si>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</si>
  <si>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</si>
  <si>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</si>
  <si>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</si>
  <si>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</si>
  <si>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</si>
  <si>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</si>
  <si>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</si>
  <si>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</si>
  <si>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 xml:space="preserve">BROJČANA OZNAKA PRORAČUNSKOG KORISNIKA </t>
  </si>
  <si>
    <t>Tekuće pomoći od izvanproračunskih korisnika</t>
  </si>
  <si>
    <t>Kapitalne pomći od izvanproračunskih korisnika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</si>
  <si>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</si>
  <si>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</si>
  <si>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</si>
  <si>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</si>
  <si>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</si>
  <si>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</si>
  <si>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od pozitivnih tečajnih razlika i razlika zbog primjene valutne klauzule</t>
  </si>
  <si>
    <t>Prihodi od nefinancijske imovine</t>
  </si>
  <si>
    <t>Naknada za korištenje nefinancijske imovine</t>
  </si>
  <si>
    <t>Prihodi od upravnih i administrativnih pristojbi, pristojbi po posebnim propisima i naknada</t>
  </si>
  <si>
    <t>Prihodi po posebnim propisima</t>
  </si>
  <si>
    <t>Ostali nepomenuti prihodi</t>
  </si>
  <si>
    <t>Prihodi od pruženih usluga</t>
  </si>
  <si>
    <t>Donacije od pravnih i fizičkih osoba izvan općeg proračuna i povrat donacija po protestiranim jamstvima</t>
  </si>
  <si>
    <t>Tekuće donacije</t>
  </si>
  <si>
    <t>Prihodi od nadležnog proračuna za financiranje redovne djelatnosti proračunskih korisnika</t>
  </si>
  <si>
    <t>Prihodi od nadležnog proračuna za financiranje rashoda poslovanja</t>
  </si>
  <si>
    <t>Prihodi od nadležnog proračuna za financiranje rashoda za nabavu nefinancijske imovine</t>
  </si>
  <si>
    <t>Prihodi od HZZO-a na temelju ugovornih obveza</t>
  </si>
  <si>
    <t>Kazne, upravne mjere i ostali prihodi</t>
  </si>
  <si>
    <t>Ostali prihodi</t>
  </si>
  <si>
    <t>Tekuće pomoći temeljem prijenosa EU sredstava</t>
  </si>
  <si>
    <t>Kapitalne pomoći temeljem prijenosa EU sredstava</t>
  </si>
  <si>
    <t>Plaće za prekovremeni rad</t>
  </si>
  <si>
    <t>Plaće za posebne uvjete rada</t>
  </si>
  <si>
    <t>Ostali rashodi za zaposlene</t>
  </si>
  <si>
    <t>Doprinosi na plaće</t>
  </si>
  <si>
    <t>Doprinosi za obavezno zdravstveno osiguranje</t>
  </si>
  <si>
    <t>Doprinosi za obavezno osiguranje u slučaju nezaposlenosti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</si>
  <si>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</si>
  <si>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</si>
  <si>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</si>
  <si>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</si>
  <si>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</si>
  <si>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</si>
  <si>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</si>
  <si>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</si>
  <si>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</si>
  <si>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</si>
  <si>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</si>
  <si>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</si>
  <si>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</si>
  <si>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</si>
  <si>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</si>
  <si>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</si>
  <si>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</si>
  <si>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</si>
  <si>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</si>
  <si>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</si>
  <si>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</si>
  <si>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</si>
  <si>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</si>
  <si>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</si>
  <si>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</si>
  <si>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</si>
  <si>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</si>
  <si>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</si>
  <si>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</si>
  <si>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</si>
  <si>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</si>
  <si>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</si>
  <si>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</si>
  <si>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</si>
  <si>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</si>
  <si>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</si>
  <si>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</si>
  <si>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</si>
  <si>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</si>
  <si>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</si>
  <si>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</si>
  <si>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</si>
  <si>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</si>
  <si>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</si>
  <si>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na nefinancijskoj imovini</t>
  </si>
  <si>
    <t>Dodatna ulaganja na građevinskim objektima</t>
  </si>
  <si>
    <t>Dodatna uslaganja na prijevoznim sredstvima</t>
  </si>
  <si>
    <t>Pomoći od izvanproračunskih korisnika</t>
  </si>
  <si>
    <t>Pomoći proračunskim korisnicima iz proračuna koji im nije nadležan</t>
  </si>
  <si>
    <t>Pomoći temeljem prijenosa EU sredstava</t>
  </si>
  <si>
    <t>Prihodi od prodaje prijevoznih sredstava</t>
  </si>
  <si>
    <t>32 Vlastiti prihodi</t>
  </si>
  <si>
    <t>4 Prihodi za posebne namjene</t>
  </si>
  <si>
    <t xml:space="preserve">  43 Ostali prihodi za posebne namjene</t>
  </si>
  <si>
    <t xml:space="preserve">  44 Decentralizirana sredstva</t>
  </si>
  <si>
    <t>5 Pomoći</t>
  </si>
  <si>
    <t xml:space="preserve"> 58 Ostale pomoći</t>
  </si>
  <si>
    <t xml:space="preserve"> 59 Pomoći/Fondovi EU</t>
  </si>
  <si>
    <t>6 Donacije</t>
  </si>
  <si>
    <t xml:space="preserve"> 62 Donacije</t>
  </si>
  <si>
    <t>7 Prihodi od prodaje nefinancijske imovine</t>
  </si>
  <si>
    <t xml:space="preserve"> 72 Prihodi od prodaje nefin.imovine i nadoknade štete s osnova osiguranja</t>
  </si>
  <si>
    <t xml:space="preserve">  32 Vlastiti prihodi</t>
  </si>
  <si>
    <t xml:space="preserve">  43 Prihodi za posebne namjene</t>
  </si>
  <si>
    <t xml:space="preserve">  58 Ostale pomoći</t>
  </si>
  <si>
    <t>07 Zdravstvo</t>
  </si>
  <si>
    <t>072 Službe za vanjske pacijente</t>
  </si>
  <si>
    <t>Izvor financiranja 44</t>
  </si>
  <si>
    <t>Izvor financiranja 11</t>
  </si>
  <si>
    <t>Izvor financiranja 43</t>
  </si>
  <si>
    <t>Izvor financiranja 32</t>
  </si>
  <si>
    <t>Održavanje zdravstvenih ustanova</t>
  </si>
  <si>
    <t>Decentralizirana sredstva</t>
  </si>
  <si>
    <t>Opremanje zdravstvenih ustanova</t>
  </si>
  <si>
    <t>Kapitalna ulaganja u zdravstvene ustanove</t>
  </si>
  <si>
    <t>Informatizacija zdravstvenih ustanova</t>
  </si>
  <si>
    <t>Program ustanova u zdravstvu iznad standarda</t>
  </si>
  <si>
    <t>Sufinanciranje hitne medicinske pomoći u turističkoj sezoni</t>
  </si>
  <si>
    <t>Opći prihodi i primici</t>
  </si>
  <si>
    <t>Pružanje usluga temeljem ugovora s HZZO-om</t>
  </si>
  <si>
    <t>Prihodi za posebne namjene</t>
  </si>
  <si>
    <t>Vlastiti prihodi</t>
  </si>
  <si>
    <t>Poticanje mjera za zdravstvene radnike</t>
  </si>
  <si>
    <t>Zakonski standard ustanova u zdravstvu</t>
  </si>
  <si>
    <t>PROGRAM 1212</t>
  </si>
  <si>
    <t>Aktivnost A121202</t>
  </si>
  <si>
    <t>Aktivnost A121212</t>
  </si>
  <si>
    <t>Aktivnost A121213</t>
  </si>
  <si>
    <t>Aktivnost K120902</t>
  </si>
  <si>
    <t>Aktivnost K120903</t>
  </si>
  <si>
    <t>Aktivnost K120904</t>
  </si>
  <si>
    <t>Aktivnost T121209</t>
  </si>
  <si>
    <t>Pružanje usluga izvan ugovora s HZZO-om</t>
  </si>
  <si>
    <t>IZVORNI PLAN 2023.*</t>
  </si>
  <si>
    <t>Ostali prihodi od financijske imovine</t>
  </si>
  <si>
    <t>Prihodi od prodaje robe</t>
  </si>
  <si>
    <t xml:space="preserve">Kamate na primljene kredite </t>
  </si>
  <si>
    <t>Ostali nesp. financijski rashodi</t>
  </si>
  <si>
    <t>Prihodi od prodaje građevinskih objekata</t>
  </si>
  <si>
    <t xml:space="preserve">  52 Ostale pomoći</t>
  </si>
  <si>
    <t>8 Namjenski primici od zaduživanja</t>
  </si>
  <si>
    <t>85 Namjenski prihodi od zaduživanja-proračunski korisnici</t>
  </si>
  <si>
    <t>IZVORNI PLAN/ REBALANS 2024.*</t>
  </si>
  <si>
    <t xml:space="preserve">OSTVARENJE/IZVRŠENJE 
1.-6.2024. </t>
  </si>
  <si>
    <t xml:space="preserve">IZVRŠENJE 
1.-6.2024. </t>
  </si>
  <si>
    <t>IZVORNI PLAN 2024.*</t>
  </si>
  <si>
    <t xml:space="preserve">Nematerijalna imovina </t>
  </si>
  <si>
    <t xml:space="preserve">Ulaganje u računalne programe </t>
  </si>
  <si>
    <t xml:space="preserve">OSTVARENJE/IZVRŠENJE 
1.-6./2024. </t>
  </si>
  <si>
    <t xml:space="preserve">OSTVARENJE/IZVRŠENJE 
1.-6./2023. </t>
  </si>
  <si>
    <t xml:space="preserve">OSTVARENJE/IZVRŠENJE 
1.-06./2023. </t>
  </si>
  <si>
    <t xml:space="preserve">Ostali rashodi </t>
  </si>
  <si>
    <t>Kazne, penali i naknade štete</t>
  </si>
  <si>
    <t>Ostale kazne</t>
  </si>
  <si>
    <t>Kazne, penali</t>
  </si>
  <si>
    <t>Rashodi za nabavu neproizvedene dugotrajne imovine</t>
  </si>
  <si>
    <t>-</t>
  </si>
  <si>
    <t>DOM ZDRAVLJA PLOČE</t>
  </si>
  <si>
    <t>PROGRAM A101209</t>
  </si>
  <si>
    <t>Aktivnost A101209A120901</t>
  </si>
  <si>
    <t>Izvor 1.1</t>
  </si>
  <si>
    <t>073 Boliničke službe</t>
  </si>
  <si>
    <t>Izvor financiranja 7.2</t>
  </si>
  <si>
    <t>Prihodi od prof.nef.imovine i nak.štete s osnova osig.PK</t>
  </si>
  <si>
    <t>IZVORNI PLAN/ REBALANS 2025.*</t>
  </si>
  <si>
    <t xml:space="preserve">OSTVARENJE/IZVRŠENJE 
1.-6.2025. </t>
  </si>
  <si>
    <t xml:space="preserve">IZVRŠENJE 
1.-6.2025. </t>
  </si>
  <si>
    <t xml:space="preserve"> IZVRŠENJE 
1.-6.2025. </t>
  </si>
  <si>
    <t>Aktivnost A121208</t>
  </si>
  <si>
    <t>Poboljšanje standarda zdrastvene ustanove</t>
  </si>
  <si>
    <t xml:space="preserve">IZVJEŠTAJ O IZVRŠENJU FINANCIJSKOG PLANA PRORAČUNSKOG KORISNIKA JEDINICE LOKALNE I PODRUČNE (REGIONALNE) SAMOUPRAVE ZA  2025.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</si>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</sst>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126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3" xfId="1" applyFont="1" applyFill="1" applyBorder="1" applyAlignment="1">
      <alignment horizontal="right"/>
    </xf>
    <xf numFmtId="164" fontId="0" fillId="0" borderId="3" xfId="1" applyFont="1" applyBorder="1"/>
    <xf numFmtId="164" fontId="6" fillId="2" borderId="3" xfId="1" applyFont="1" applyFill="1" applyBorder="1" applyAlignment="1">
      <alignment horizontal="right"/>
    </xf>
    <xf numFmtId="164" fontId="3" fillId="2" borderId="3" xfId="1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left" vertical="center"/>
    </xf>
    <xf numFmtId="164" fontId="21" fillId="0" borderId="3" xfId="1" applyFont="1" applyBorder="1"/>
    <xf numFmtId="164" fontId="0" fillId="0" borderId="3" xfId="0" applyNumberFormat="1" applyBorder="1"/>
    <xf numFmtId="164" fontId="21" fillId="0" borderId="3" xfId="0" applyNumberFormat="1" applyFont="1" applyBorder="1"/>
    <xf numFmtId="0" fontId="6" fillId="0" borderId="3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164" fontId="3" fillId="2" borderId="4" xfId="1" applyFont="1" applyFill="1" applyBorder="1" applyAlignment="1">
      <alignment horizontal="right" vertical="center"/>
    </xf>
    <xf numFmtId="164" fontId="3" fillId="2" borderId="3" xfId="1" applyFont="1" applyFill="1" applyBorder="1" applyAlignment="1">
      <alignment horizontal="right" vertical="center"/>
    </xf>
    <xf numFmtId="164" fontId="0" fillId="0" borderId="3" xfId="1" applyFont="1" applyBorder="1" applyAlignment="1">
      <alignment horizontal="right"/>
    </xf>
    <xf numFmtId="164" fontId="0" fillId="0" borderId="0" xfId="0" applyNumberFormat="1"/>
    <xf numFmtId="164" fontId="1" fillId="0" borderId="3" xfId="1" applyFont="1" applyBorder="1" applyAlignment="1">
      <alignment horizontal="right"/>
    </xf>
    <xf numFmtId="164" fontId="6" fillId="2" borderId="4" xfId="1" applyFont="1" applyFill="1" applyBorder="1" applyAlignment="1">
      <alignment horizontal="right" vertical="center"/>
    </xf>
    <xf numFmtId="164" fontId="6" fillId="0" borderId="3" xfId="1" applyFont="1" applyFill="1" applyBorder="1" applyAlignment="1">
      <alignment horizontal="right"/>
    </xf>
    <xf numFmtId="164" fontId="6" fillId="3" borderId="3" xfId="1" applyFont="1" applyFill="1" applyBorder="1" applyAlignment="1">
      <alignment horizontal="right"/>
    </xf>
    <xf numFmtId="164" fontId="6" fillId="0" borderId="3" xfId="1" applyFont="1" applyBorder="1" applyAlignment="1">
      <alignment horizontal="right"/>
    </xf>
    <xf numFmtId="165" fontId="0" fillId="0" borderId="0" xfId="0" applyNumberFormat="1"/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/>
    </xf>
    <xf numFmtId="164" fontId="0" fillId="0" borderId="0" xfId="1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workbookViewId="0">
      <selection activeCell="L10" sqref="L10"/>
    </sheetView>
  </sheetViews>
  <sheetFormatPr defaultRowHeight="15" x14ac:dyDescent="0.25"/>
  <cols>
    <col min="6" max="7" width="25.28515625" customWidth="1"/>
    <col min="8" max="8" width="25.28515625" hidden="1" customWidth="1"/>
    <col min="9" max="10" width="25.28515625" customWidth="1"/>
    <col min="11" max="12" width="15.7109375" customWidth="1"/>
    <col min="16" max="16" width="14.42578125" customWidth="1"/>
  </cols>
  <sheetData>
    <row r="1" spans="2:16" ht="42" customHeight="1" x14ac:dyDescent="0.25">
      <c r="B1" s="80" t="s">
        <v>230</v>
      </c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2:16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6" ht="15.75" customHeight="1" x14ac:dyDescent="0.25">
      <c r="B3" s="80" t="s">
        <v>12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2:16" ht="36" customHeight="1" x14ac:dyDescent="0.25">
      <c r="B4" s="99"/>
      <c r="C4" s="99"/>
      <c r="D4" s="99"/>
      <c r="E4" s="2"/>
      <c r="F4" s="2"/>
      <c r="G4" s="2"/>
      <c r="H4" s="2"/>
      <c r="I4" s="2"/>
      <c r="J4" s="3"/>
      <c r="K4" s="3"/>
    </row>
    <row r="5" spans="2:16" ht="18" customHeight="1" x14ac:dyDescent="0.25">
      <c r="B5" s="80" t="s">
        <v>59</v>
      </c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2:16" ht="18" customHeight="1" x14ac:dyDescent="0.25">
      <c r="B6" s="40"/>
      <c r="C6" s="42"/>
      <c r="D6" s="42"/>
      <c r="E6" s="42"/>
      <c r="F6" s="42"/>
      <c r="G6" s="42"/>
      <c r="H6" s="42"/>
      <c r="I6" s="42"/>
      <c r="J6" s="42"/>
      <c r="K6" s="42"/>
    </row>
    <row r="7" spans="2:16" x14ac:dyDescent="0.25">
      <c r="B7" s="93" t="s">
        <v>60</v>
      </c>
      <c r="C7" s="93"/>
      <c r="D7" s="93"/>
      <c r="E7" s="93"/>
      <c r="F7" s="93"/>
      <c r="G7" s="4"/>
      <c r="H7" s="4"/>
      <c r="I7" s="4"/>
      <c r="J7" s="4"/>
      <c r="K7" s="21"/>
    </row>
    <row r="8" spans="2:16" ht="25.5" x14ac:dyDescent="0.25">
      <c r="B8" s="94" t="s">
        <v>7</v>
      </c>
      <c r="C8" s="95"/>
      <c r="D8" s="95"/>
      <c r="E8" s="95"/>
      <c r="F8" s="96"/>
      <c r="G8" s="26" t="s">
        <v>203</v>
      </c>
      <c r="H8" s="1" t="s">
        <v>193</v>
      </c>
      <c r="I8" s="1" t="s">
        <v>224</v>
      </c>
      <c r="J8" s="26" t="s">
        <v>225</v>
      </c>
      <c r="K8" s="1" t="s">
        <v>17</v>
      </c>
      <c r="L8" s="1" t="s">
        <v>51</v>
      </c>
    </row>
    <row r="9" spans="2:16" s="29" customFormat="1" ht="11.25" x14ac:dyDescent="0.2">
      <c r="B9" s="87">
        <v>1</v>
      </c>
      <c r="C9" s="87"/>
      <c r="D9" s="87"/>
      <c r="E9" s="87"/>
      <c r="F9" s="88"/>
      <c r="G9" s="28">
        <v>2</v>
      </c>
      <c r="H9" s="27">
        <v>3</v>
      </c>
      <c r="I9" s="27">
        <v>4</v>
      </c>
      <c r="J9" s="27">
        <v>5</v>
      </c>
      <c r="K9" s="27" t="s">
        <v>19</v>
      </c>
      <c r="L9" s="27" t="s">
        <v>20</v>
      </c>
    </row>
    <row r="10" spans="2:16" x14ac:dyDescent="0.25">
      <c r="B10" s="89" t="s">
        <v>0</v>
      </c>
      <c r="C10" s="90"/>
      <c r="D10" s="90"/>
      <c r="E10" s="90"/>
      <c r="F10" s="91"/>
      <c r="G10" s="73">
        <v>697524.41</v>
      </c>
      <c r="H10" s="73">
        <f t="shared" ref="H10" si="0">H11+H12</f>
        <v>4920468</v>
      </c>
      <c r="I10" s="73">
        <v>3262931</v>
      </c>
      <c r="J10" s="73">
        <v>995841.68</v>
      </c>
      <c r="K10" s="73">
        <f>J10/G10*100</f>
        <v>142.76800434840695</v>
      </c>
      <c r="L10" s="73">
        <f>J10/I10*100</f>
        <v>30.519851017382837</v>
      </c>
    </row>
    <row r="11" spans="2:16" x14ac:dyDescent="0.25">
      <c r="B11" s="92" t="s">
        <v>52</v>
      </c>
      <c r="C11" s="83"/>
      <c r="D11" s="83"/>
      <c r="E11" s="83"/>
      <c r="F11" s="85"/>
      <c r="G11" s="72">
        <v>697426.55</v>
      </c>
      <c r="H11" s="72">
        <v>4919804</v>
      </c>
      <c r="I11" s="72">
        <v>3261931</v>
      </c>
      <c r="J11" s="72">
        <v>995518.13</v>
      </c>
      <c r="K11" s="73">
        <f t="shared" ref="K11:K16" si="1">J11/G11*100</f>
        <v>142.74164498039255</v>
      </c>
      <c r="L11" s="73">
        <f t="shared" ref="L11:L15" si="2">J11/I11*100</f>
        <v>30.519288421490216</v>
      </c>
    </row>
    <row r="12" spans="2:16" x14ac:dyDescent="0.25">
      <c r="B12" s="84" t="s">
        <v>57</v>
      </c>
      <c r="C12" s="85"/>
      <c r="D12" s="85"/>
      <c r="E12" s="85"/>
      <c r="F12" s="85"/>
      <c r="G12" s="72">
        <v>97.86</v>
      </c>
      <c r="H12" s="72">
        <v>664</v>
      </c>
      <c r="I12" s="72">
        <v>1000</v>
      </c>
      <c r="J12" s="72">
        <v>323.55</v>
      </c>
      <c r="K12" s="73">
        <f t="shared" si="1"/>
        <v>330.62538320049055</v>
      </c>
      <c r="L12" s="73">
        <f t="shared" si="2"/>
        <v>32.355000000000004</v>
      </c>
    </row>
    <row r="13" spans="2:16" x14ac:dyDescent="0.25">
      <c r="B13" s="22" t="s">
        <v>1</v>
      </c>
      <c r="C13" s="41"/>
      <c r="D13" s="41"/>
      <c r="E13" s="41"/>
      <c r="F13" s="41"/>
      <c r="G13" s="73">
        <v>731019</v>
      </c>
      <c r="H13" s="73">
        <f t="shared" ref="H13" si="3">H14+H15</f>
        <v>4633685.05</v>
      </c>
      <c r="I13" s="73">
        <v>3262931</v>
      </c>
      <c r="J13" s="73">
        <v>1184757.01</v>
      </c>
      <c r="K13" s="73">
        <f t="shared" si="1"/>
        <v>162.06924991005707</v>
      </c>
      <c r="L13" s="73">
        <f t="shared" si="2"/>
        <v>36.309594349374841</v>
      </c>
      <c r="P13" s="75"/>
    </row>
    <row r="14" spans="2:16" x14ac:dyDescent="0.25">
      <c r="B14" s="82" t="s">
        <v>53</v>
      </c>
      <c r="C14" s="83"/>
      <c r="D14" s="83"/>
      <c r="E14" s="83"/>
      <c r="F14" s="83"/>
      <c r="G14" s="72">
        <v>726628.15</v>
      </c>
      <c r="H14" s="72">
        <v>4473090.45</v>
      </c>
      <c r="I14" s="72">
        <v>3207253.75</v>
      </c>
      <c r="J14" s="72">
        <v>1177786.58</v>
      </c>
      <c r="K14" s="73">
        <f t="shared" si="1"/>
        <v>162.08931349549286</v>
      </c>
      <c r="L14" s="73">
        <f t="shared" si="2"/>
        <v>36.722587977331081</v>
      </c>
      <c r="P14" s="75"/>
    </row>
    <row r="15" spans="2:16" x14ac:dyDescent="0.25">
      <c r="B15" s="84" t="s">
        <v>54</v>
      </c>
      <c r="C15" s="85"/>
      <c r="D15" s="85"/>
      <c r="E15" s="85"/>
      <c r="F15" s="85"/>
      <c r="G15" s="74">
        <v>4390.8500000000004</v>
      </c>
      <c r="H15" s="74">
        <v>160594.6</v>
      </c>
      <c r="I15" s="74">
        <v>55677.25</v>
      </c>
      <c r="J15" s="74">
        <v>6970.43</v>
      </c>
      <c r="K15" s="73">
        <f t="shared" si="1"/>
        <v>158.74898937563341</v>
      </c>
      <c r="L15" s="73">
        <f t="shared" si="2"/>
        <v>12.519350363029783</v>
      </c>
      <c r="P15" s="75"/>
    </row>
    <row r="16" spans="2:16" x14ac:dyDescent="0.25">
      <c r="B16" s="98" t="s">
        <v>61</v>
      </c>
      <c r="C16" s="90"/>
      <c r="D16" s="90"/>
      <c r="E16" s="90"/>
      <c r="F16" s="90"/>
      <c r="G16" s="73">
        <f t="shared" ref="G16" si="4">G10-G13</f>
        <v>-33494.589999999967</v>
      </c>
      <c r="H16" s="73">
        <f t="shared" ref="H16" si="5">H10-H13</f>
        <v>286782.95000000019</v>
      </c>
      <c r="I16" s="73">
        <v>0</v>
      </c>
      <c r="J16" s="73">
        <v>-188915.33</v>
      </c>
      <c r="K16" s="73">
        <f t="shared" si="1"/>
        <v>564.01744281688525</v>
      </c>
      <c r="L16" s="73"/>
      <c r="P16" s="75"/>
    </row>
    <row r="17" spans="1:43" ht="18" x14ac:dyDescent="0.25">
      <c r="B17" s="2"/>
      <c r="C17" s="17"/>
      <c r="D17" s="17"/>
      <c r="E17" s="17"/>
      <c r="F17" s="17"/>
      <c r="G17" s="17"/>
      <c r="H17" s="17"/>
      <c r="I17" s="18"/>
      <c r="J17" s="18"/>
      <c r="K17" s="18"/>
      <c r="L17" s="18"/>
      <c r="P17" s="75"/>
    </row>
    <row r="18" spans="1:43" ht="18" customHeight="1" x14ac:dyDescent="0.25">
      <c r="B18" s="93" t="s">
        <v>62</v>
      </c>
      <c r="C18" s="93"/>
      <c r="D18" s="93"/>
      <c r="E18" s="93"/>
      <c r="F18" s="93"/>
      <c r="G18" s="17"/>
      <c r="H18" s="17"/>
      <c r="I18" s="18"/>
      <c r="J18" s="18"/>
      <c r="K18" s="18"/>
      <c r="L18" s="18"/>
    </row>
    <row r="19" spans="1:43" ht="25.5" x14ac:dyDescent="0.25">
      <c r="B19" s="94" t="s">
        <v>7</v>
      </c>
      <c r="C19" s="95"/>
      <c r="D19" s="95"/>
      <c r="E19" s="95"/>
      <c r="F19" s="96"/>
      <c r="G19" s="26" t="s">
        <v>203</v>
      </c>
      <c r="H19" s="1" t="s">
        <v>193</v>
      </c>
      <c r="I19" s="1" t="s">
        <v>224</v>
      </c>
      <c r="J19" s="26" t="s">
        <v>225</v>
      </c>
      <c r="K19" s="1" t="s">
        <v>17</v>
      </c>
      <c r="L19" s="1" t="s">
        <v>51</v>
      </c>
    </row>
    <row r="20" spans="1:43" s="29" customFormat="1" x14ac:dyDescent="0.25">
      <c r="B20" s="87">
        <v>1</v>
      </c>
      <c r="C20" s="87"/>
      <c r="D20" s="87"/>
      <c r="E20" s="87"/>
      <c r="F20" s="88"/>
      <c r="G20" s="28">
        <v>2</v>
      </c>
      <c r="H20" s="27">
        <v>3</v>
      </c>
      <c r="I20" s="27">
        <v>4</v>
      </c>
      <c r="J20" s="27">
        <v>5</v>
      </c>
      <c r="K20" s="27" t="s">
        <v>19</v>
      </c>
      <c r="L20" s="27" t="s">
        <v>20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9"/>
      <c r="B21" s="92" t="s">
        <v>55</v>
      </c>
      <c r="C21" s="103"/>
      <c r="D21" s="103"/>
      <c r="E21" s="103"/>
      <c r="F21" s="104"/>
      <c r="G21" s="19"/>
      <c r="H21" s="19"/>
      <c r="I21" s="19"/>
      <c r="J21" s="19"/>
      <c r="K21" s="19"/>
      <c r="L21" s="19"/>
    </row>
    <row r="22" spans="1:43" x14ac:dyDescent="0.25">
      <c r="A22" s="29"/>
      <c r="B22" s="92" t="s">
        <v>56</v>
      </c>
      <c r="C22" s="83"/>
      <c r="D22" s="83"/>
      <c r="E22" s="83"/>
      <c r="F22" s="83"/>
      <c r="G22" s="19"/>
      <c r="H22" s="19"/>
      <c r="I22" s="19"/>
      <c r="J22" s="19"/>
      <c r="K22" s="19"/>
      <c r="L22" s="19"/>
    </row>
    <row r="23" spans="1:43" s="43" customFormat="1" ht="15" customHeight="1" x14ac:dyDescent="0.25">
      <c r="A23" s="29"/>
      <c r="B23" s="100" t="s">
        <v>58</v>
      </c>
      <c r="C23" s="101"/>
      <c r="D23" s="101"/>
      <c r="E23" s="101"/>
      <c r="F23" s="102"/>
      <c r="G23" s="20"/>
      <c r="H23" s="20"/>
      <c r="I23" s="20"/>
      <c r="J23" s="20"/>
      <c r="K23" s="20"/>
      <c r="L23" s="2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3" customFormat="1" ht="15" customHeight="1" x14ac:dyDescent="0.25">
      <c r="A24" s="29"/>
      <c r="B24" s="100" t="s">
        <v>63</v>
      </c>
      <c r="C24" s="101"/>
      <c r="D24" s="101"/>
      <c r="E24" s="101"/>
      <c r="F24" s="102"/>
      <c r="G24" s="20">
        <v>-52142.44</v>
      </c>
      <c r="H24" s="20"/>
      <c r="I24" s="20"/>
      <c r="J24" s="20">
        <v>-122589.92</v>
      </c>
      <c r="K24" s="20">
        <f>J24/G24*100</f>
        <v>235.10583701107964</v>
      </c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9"/>
      <c r="B25" s="98" t="s">
        <v>64</v>
      </c>
      <c r="C25" s="90"/>
      <c r="D25" s="90"/>
      <c r="E25" s="90"/>
      <c r="F25" s="90"/>
      <c r="G25" s="20">
        <v>-85637.03</v>
      </c>
      <c r="H25" s="20"/>
      <c r="I25" s="20"/>
      <c r="J25" s="20">
        <v>-311505.25</v>
      </c>
      <c r="K25" s="20">
        <f>J25/G25*100</f>
        <v>363.75064618658541</v>
      </c>
      <c r="L25" s="20"/>
    </row>
    <row r="26" spans="1:43" ht="15.75" x14ac:dyDescent="0.25">
      <c r="B26" s="14"/>
      <c r="C26" s="15"/>
      <c r="D26" s="15"/>
      <c r="E26" s="15"/>
      <c r="F26" s="15"/>
      <c r="G26" s="16"/>
      <c r="H26" s="16"/>
      <c r="I26" s="16"/>
      <c r="J26" s="16"/>
      <c r="K26" s="16"/>
    </row>
    <row r="27" spans="1:43" ht="15.75" x14ac:dyDescent="0.25"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</row>
    <row r="28" spans="1:43" ht="15.75" x14ac:dyDescent="0.25">
      <c r="B28" s="14"/>
      <c r="C28" s="15"/>
      <c r="D28" s="15"/>
      <c r="E28" s="15"/>
      <c r="F28" s="15"/>
      <c r="G28" s="16"/>
      <c r="H28" s="16"/>
      <c r="I28" s="16"/>
      <c r="J28" s="16"/>
      <c r="K28" s="16"/>
    </row>
    <row r="29" spans="1:43" ht="15" customHeight="1" x14ac:dyDescent="0.2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</row>
    <row r="30" spans="1:43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43" ht="15" customHeight="1" x14ac:dyDescent="0.2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</row>
    <row r="32" spans="1:43" ht="36.75" customHeight="1" x14ac:dyDescent="0.25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</row>
    <row r="33" spans="2:12" x14ac:dyDescent="0.25">
      <c r="B33" s="81"/>
      <c r="C33" s="81"/>
      <c r="D33" s="81"/>
      <c r="E33" s="81"/>
      <c r="F33" s="81"/>
      <c r="G33" s="81"/>
      <c r="H33" s="81"/>
      <c r="I33" s="81"/>
      <c r="J33" s="81"/>
      <c r="K33" s="81"/>
    </row>
    <row r="34" spans="2:12" ht="15" customHeight="1" x14ac:dyDescent="0.25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2:12" x14ac:dyDescent="0.2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honeticPr fontId="23" type="noConversion"/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31"/>
  <sheetViews>
    <sheetView topLeftCell="A19" zoomScaleNormal="100" zoomScaleSheetLayoutView="100" workbookViewId="0">
      <selection activeCell="I42" sqref="I4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7" width="25.28515625" customWidth="1"/>
    <col min="8" max="8" width="25.28515625" hidden="1" customWidth="1"/>
    <col min="9" max="10" width="25.28515625" customWidth="1"/>
    <col min="11" max="12" width="15.7109375" customWidth="1"/>
    <col min="16" max="16" width="14.42578125" customWidth="1"/>
  </cols>
  <sheetData>
    <row r="1" spans="2:16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6" ht="15.75" customHeight="1" x14ac:dyDescent="0.25">
      <c r="B2" s="80" t="s">
        <v>12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2:16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6" ht="18" customHeight="1" x14ac:dyDescent="0.25">
      <c r="B4" s="80" t="s">
        <v>65</v>
      </c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2:16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6" ht="15.75" customHeight="1" x14ac:dyDescent="0.25">
      <c r="B6" s="80" t="s">
        <v>18</v>
      </c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2:16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6" ht="25.5" x14ac:dyDescent="0.25">
      <c r="B8" s="106" t="s">
        <v>7</v>
      </c>
      <c r="C8" s="107"/>
      <c r="D8" s="107"/>
      <c r="E8" s="107"/>
      <c r="F8" s="108"/>
      <c r="G8" s="44" t="s">
        <v>203</v>
      </c>
      <c r="H8" s="44" t="s">
        <v>193</v>
      </c>
      <c r="I8" s="44" t="s">
        <v>224</v>
      </c>
      <c r="J8" s="44" t="s">
        <v>225</v>
      </c>
      <c r="K8" s="44" t="s">
        <v>17</v>
      </c>
      <c r="L8" s="44" t="s">
        <v>51</v>
      </c>
    </row>
    <row r="9" spans="2:16" ht="16.5" customHeight="1" x14ac:dyDescent="0.25">
      <c r="B9" s="106">
        <v>1</v>
      </c>
      <c r="C9" s="107"/>
      <c r="D9" s="107"/>
      <c r="E9" s="107"/>
      <c r="F9" s="108"/>
      <c r="G9" s="44">
        <v>2</v>
      </c>
      <c r="H9" s="44">
        <v>3</v>
      </c>
      <c r="I9" s="44">
        <v>4</v>
      </c>
      <c r="J9" s="44">
        <v>5</v>
      </c>
      <c r="K9" s="44" t="s">
        <v>19</v>
      </c>
      <c r="L9" s="44" t="s">
        <v>20</v>
      </c>
      <c r="P9" s="75"/>
    </row>
    <row r="10" spans="2:16" x14ac:dyDescent="0.25">
      <c r="B10" s="7"/>
      <c r="C10" s="7"/>
      <c r="D10" s="7"/>
      <c r="E10" s="7"/>
      <c r="F10" s="7" t="s">
        <v>21</v>
      </c>
      <c r="G10" s="52">
        <v>697524.41</v>
      </c>
      <c r="H10" s="52">
        <f t="shared" ref="H10" si="0">H11+H46</f>
        <v>4920470</v>
      </c>
      <c r="I10" s="52">
        <v>3262931</v>
      </c>
      <c r="J10" s="52">
        <v>995841.68</v>
      </c>
      <c r="K10" s="53">
        <f>J10/G10*100</f>
        <v>142.76800434840695</v>
      </c>
      <c r="L10" s="53">
        <f>J10/I10*100</f>
        <v>30.519851017382837</v>
      </c>
      <c r="P10" s="75"/>
    </row>
    <row r="11" spans="2:16" ht="15.75" customHeight="1" x14ac:dyDescent="0.25">
      <c r="B11" s="7">
        <v>6</v>
      </c>
      <c r="C11" s="7"/>
      <c r="D11" s="7"/>
      <c r="E11" s="7"/>
      <c r="F11" s="7" t="s">
        <v>2</v>
      </c>
      <c r="G11" s="52">
        <v>697426.55</v>
      </c>
      <c r="H11" s="52">
        <f t="shared" ref="H11" si="1">H12+H22+H30+H33+H39+H44</f>
        <v>4919806</v>
      </c>
      <c r="I11" s="52">
        <v>3261931</v>
      </c>
      <c r="J11" s="52">
        <v>995518.13</v>
      </c>
      <c r="K11" s="53">
        <f t="shared" ref="K11:K48" si="2">J11/G11*100</f>
        <v>142.74164498039255</v>
      </c>
      <c r="L11" s="53">
        <f t="shared" ref="L11:L48" si="3">J11/I11*100</f>
        <v>30.519288421490216</v>
      </c>
      <c r="P11" s="75"/>
    </row>
    <row r="12" spans="2:16" ht="25.5" x14ac:dyDescent="0.25">
      <c r="B12" s="7"/>
      <c r="C12" s="11">
        <v>63</v>
      </c>
      <c r="D12" s="11"/>
      <c r="E12" s="11"/>
      <c r="F12" s="11" t="s">
        <v>22</v>
      </c>
      <c r="G12" s="52"/>
      <c r="H12" s="52">
        <f t="shared" ref="H12" si="4">H13+H16+H19</f>
        <v>144668</v>
      </c>
      <c r="I12" s="52">
        <v>10000</v>
      </c>
      <c r="J12" s="52"/>
      <c r="K12" s="53"/>
      <c r="L12" s="53">
        <f t="shared" si="3"/>
        <v>0</v>
      </c>
      <c r="P12" s="75"/>
    </row>
    <row r="13" spans="2:16" x14ac:dyDescent="0.25">
      <c r="B13" s="7"/>
      <c r="C13" s="11"/>
      <c r="D13" s="11">
        <v>634</v>
      </c>
      <c r="E13" s="11"/>
      <c r="F13" s="11" t="s">
        <v>147</v>
      </c>
      <c r="G13" s="52"/>
      <c r="H13" s="52">
        <v>26545</v>
      </c>
      <c r="I13" s="52"/>
      <c r="J13" s="52"/>
      <c r="K13" s="53"/>
      <c r="L13" s="53"/>
      <c r="P13" s="75"/>
    </row>
    <row r="14" spans="2:16" x14ac:dyDescent="0.25">
      <c r="B14" s="8"/>
      <c r="C14" s="8"/>
      <c r="D14" s="8"/>
      <c r="E14" s="8">
        <v>6341</v>
      </c>
      <c r="F14" s="8" t="s">
        <v>69</v>
      </c>
      <c r="G14" s="57"/>
      <c r="H14" s="5"/>
      <c r="I14" s="5"/>
      <c r="J14" s="57"/>
      <c r="K14" s="53"/>
      <c r="L14" s="53"/>
    </row>
    <row r="15" spans="2:16" x14ac:dyDescent="0.25">
      <c r="B15" s="8"/>
      <c r="C15" s="8"/>
      <c r="D15" s="9"/>
      <c r="E15" s="8">
        <v>6342</v>
      </c>
      <c r="F15" s="12" t="s">
        <v>70</v>
      </c>
      <c r="G15" s="53">
        <v>0</v>
      </c>
      <c r="H15" s="5"/>
      <c r="I15" s="5"/>
      <c r="J15" s="53">
        <v>0</v>
      </c>
      <c r="K15" s="53"/>
      <c r="L15" s="53"/>
    </row>
    <row r="16" spans="2:16" ht="25.5" x14ac:dyDescent="0.25">
      <c r="B16" s="8"/>
      <c r="C16" s="8"/>
      <c r="D16" s="9">
        <v>636</v>
      </c>
      <c r="E16" s="8"/>
      <c r="F16" s="11" t="s">
        <v>148</v>
      </c>
      <c r="G16" s="52"/>
      <c r="H16" s="52">
        <v>53089</v>
      </c>
      <c r="I16" s="52">
        <v>10000</v>
      </c>
      <c r="J16" s="52"/>
      <c r="K16" s="53"/>
      <c r="L16" s="53">
        <f t="shared" si="3"/>
        <v>0</v>
      </c>
    </row>
    <row r="17" spans="2:12" ht="25.5" x14ac:dyDescent="0.25">
      <c r="B17" s="8"/>
      <c r="C17" s="8"/>
      <c r="D17" s="9"/>
      <c r="E17" s="8">
        <v>6361</v>
      </c>
      <c r="F17" s="11" t="s">
        <v>71</v>
      </c>
      <c r="G17" s="53"/>
      <c r="H17" s="5"/>
      <c r="I17" s="5"/>
      <c r="J17" s="53"/>
      <c r="K17" s="53"/>
      <c r="L17" s="53"/>
    </row>
    <row r="18" spans="2:12" ht="25.5" x14ac:dyDescent="0.25">
      <c r="B18" s="8"/>
      <c r="C18" s="8"/>
      <c r="D18" s="9"/>
      <c r="E18" s="8">
        <v>6362</v>
      </c>
      <c r="F18" s="11" t="s">
        <v>72</v>
      </c>
      <c r="G18" s="53">
        <v>0</v>
      </c>
      <c r="H18" s="5"/>
      <c r="I18" s="5"/>
      <c r="J18" s="53">
        <v>0</v>
      </c>
      <c r="K18" s="53"/>
      <c r="L18" s="53"/>
    </row>
    <row r="19" spans="2:12" x14ac:dyDescent="0.25">
      <c r="B19" s="8"/>
      <c r="C19" s="8"/>
      <c r="D19" s="9">
        <v>638</v>
      </c>
      <c r="E19" s="8"/>
      <c r="F19" s="11" t="s">
        <v>149</v>
      </c>
      <c r="G19" s="52">
        <f t="shared" ref="G19" si="5">G20+G21</f>
        <v>0</v>
      </c>
      <c r="H19" s="52">
        <v>65034</v>
      </c>
      <c r="I19" s="52"/>
      <c r="J19" s="52">
        <v>0</v>
      </c>
      <c r="K19" s="53"/>
      <c r="L19" s="53"/>
    </row>
    <row r="20" spans="2:12" x14ac:dyDescent="0.25">
      <c r="B20" s="8"/>
      <c r="C20" s="8"/>
      <c r="D20" s="9"/>
      <c r="E20" s="8">
        <v>6381</v>
      </c>
      <c r="F20" s="11" t="s">
        <v>92</v>
      </c>
      <c r="G20" s="53">
        <v>0</v>
      </c>
      <c r="H20" s="5"/>
      <c r="I20" s="5"/>
      <c r="J20" s="53">
        <v>0</v>
      </c>
      <c r="K20" s="53"/>
      <c r="L20" s="53"/>
    </row>
    <row r="21" spans="2:12" x14ac:dyDescent="0.25">
      <c r="B21" s="8"/>
      <c r="C21" s="8"/>
      <c r="D21" s="9"/>
      <c r="E21" s="8">
        <v>6382</v>
      </c>
      <c r="F21" s="11" t="s">
        <v>93</v>
      </c>
      <c r="G21" s="53">
        <v>0</v>
      </c>
      <c r="H21" s="5"/>
      <c r="I21" s="5"/>
      <c r="J21" s="53">
        <v>0</v>
      </c>
      <c r="K21" s="53"/>
      <c r="L21" s="53"/>
    </row>
    <row r="22" spans="2:12" x14ac:dyDescent="0.25">
      <c r="B22" s="8"/>
      <c r="C22" s="8">
        <v>64</v>
      </c>
      <c r="D22" s="9"/>
      <c r="E22" s="8"/>
      <c r="F22" s="11" t="s">
        <v>73</v>
      </c>
      <c r="G22" s="52">
        <v>81.239999999999995</v>
      </c>
      <c r="H22" s="52">
        <f t="shared" ref="H22" si="6">H23+H28</f>
        <v>27</v>
      </c>
      <c r="I22" s="52">
        <v>2000</v>
      </c>
      <c r="J22" s="52">
        <v>200</v>
      </c>
      <c r="K22" s="53">
        <f t="shared" si="2"/>
        <v>246.18414574101428</v>
      </c>
      <c r="L22" s="53">
        <f t="shared" si="3"/>
        <v>10</v>
      </c>
    </row>
    <row r="23" spans="2:12" x14ac:dyDescent="0.25">
      <c r="B23" s="8"/>
      <c r="C23" s="8"/>
      <c r="D23" s="9">
        <v>641</v>
      </c>
      <c r="E23" s="8"/>
      <c r="F23" s="11" t="s">
        <v>74</v>
      </c>
      <c r="G23" s="52">
        <v>81.239999999999995</v>
      </c>
      <c r="H23" s="52">
        <v>27</v>
      </c>
      <c r="I23" s="52">
        <v>2000</v>
      </c>
      <c r="J23" s="52">
        <v>200</v>
      </c>
      <c r="K23" s="53">
        <f t="shared" si="2"/>
        <v>246.18414574101428</v>
      </c>
      <c r="L23" s="53">
        <f t="shared" si="3"/>
        <v>10</v>
      </c>
    </row>
    <row r="24" spans="2:12" x14ac:dyDescent="0.25">
      <c r="B24" s="8"/>
      <c r="C24" s="8"/>
      <c r="D24" s="9"/>
      <c r="E24" s="8">
        <v>6413</v>
      </c>
      <c r="F24" s="11" t="s">
        <v>75</v>
      </c>
      <c r="G24" s="53">
        <v>0</v>
      </c>
      <c r="H24" s="5"/>
      <c r="I24" s="5"/>
      <c r="J24" s="53">
        <v>0</v>
      </c>
      <c r="K24" s="53"/>
      <c r="L24" s="53"/>
    </row>
    <row r="25" spans="2:12" x14ac:dyDescent="0.25">
      <c r="B25" s="8"/>
      <c r="C25" s="8"/>
      <c r="D25" s="9"/>
      <c r="E25" s="8">
        <v>6414</v>
      </c>
      <c r="F25" s="11" t="s">
        <v>76</v>
      </c>
      <c r="G25" s="53">
        <v>0</v>
      </c>
      <c r="H25" s="5"/>
      <c r="I25" s="5"/>
      <c r="J25" s="53">
        <v>0</v>
      </c>
      <c r="K25" s="53"/>
      <c r="L25" s="53"/>
    </row>
    <row r="26" spans="2:12" ht="25.5" x14ac:dyDescent="0.25">
      <c r="B26" s="8"/>
      <c r="C26" s="8"/>
      <c r="D26" s="9"/>
      <c r="E26" s="8">
        <v>6415</v>
      </c>
      <c r="F26" s="11" t="s">
        <v>77</v>
      </c>
      <c r="G26" s="53">
        <v>0</v>
      </c>
      <c r="H26" s="5"/>
      <c r="I26" s="5"/>
      <c r="J26" s="53">
        <v>0</v>
      </c>
      <c r="K26" s="53"/>
      <c r="L26" s="53"/>
    </row>
    <row r="27" spans="2:12" x14ac:dyDescent="0.25">
      <c r="B27" s="8"/>
      <c r="C27" s="8"/>
      <c r="D27" s="9"/>
      <c r="E27" s="8">
        <v>6419</v>
      </c>
      <c r="F27" s="11" t="s">
        <v>194</v>
      </c>
      <c r="G27" s="53">
        <v>81.239999999999995</v>
      </c>
      <c r="H27" s="5"/>
      <c r="I27" s="5"/>
      <c r="J27" s="53">
        <v>200</v>
      </c>
      <c r="K27" s="53">
        <f t="shared" si="2"/>
        <v>246.18414574101428</v>
      </c>
      <c r="L27" s="53"/>
    </row>
    <row r="28" spans="2:12" x14ac:dyDescent="0.25">
      <c r="B28" s="8"/>
      <c r="C28" s="8"/>
      <c r="D28" s="9">
        <v>642</v>
      </c>
      <c r="E28" s="8"/>
      <c r="F28" s="11" t="s">
        <v>78</v>
      </c>
      <c r="G28" s="52">
        <f t="shared" ref="G28" si="7">SUM(G29)</f>
        <v>0</v>
      </c>
      <c r="H28" s="52">
        <v>0</v>
      </c>
      <c r="I28" s="52"/>
      <c r="J28" s="52">
        <v>0</v>
      </c>
      <c r="K28" s="53"/>
      <c r="L28" s="53"/>
    </row>
    <row r="29" spans="2:12" x14ac:dyDescent="0.25">
      <c r="B29" s="8"/>
      <c r="C29" s="8"/>
      <c r="D29" s="9"/>
      <c r="E29" s="8">
        <v>6423</v>
      </c>
      <c r="F29" s="11" t="s">
        <v>79</v>
      </c>
      <c r="G29" s="53"/>
      <c r="H29" s="5"/>
      <c r="I29" s="5"/>
      <c r="J29" s="53">
        <v>0</v>
      </c>
      <c r="K29" s="53"/>
      <c r="L29" s="53"/>
    </row>
    <row r="30" spans="2:12" ht="25.5" x14ac:dyDescent="0.25">
      <c r="B30" s="8"/>
      <c r="C30" s="8">
        <v>65</v>
      </c>
      <c r="D30" s="9"/>
      <c r="E30" s="8"/>
      <c r="F30" s="11" t="s">
        <v>80</v>
      </c>
      <c r="G30" s="52">
        <v>11113.64</v>
      </c>
      <c r="H30" s="52">
        <f t="shared" ref="H30" si="8">H31</f>
        <v>172540</v>
      </c>
      <c r="I30" s="52">
        <v>20000</v>
      </c>
      <c r="J30" s="52">
        <v>17976.95</v>
      </c>
      <c r="K30" s="53">
        <f t="shared" si="2"/>
        <v>161.75573439485177</v>
      </c>
      <c r="L30" s="53">
        <f t="shared" si="3"/>
        <v>89.884749999999997</v>
      </c>
    </row>
    <row r="31" spans="2:12" x14ac:dyDescent="0.25">
      <c r="B31" s="8"/>
      <c r="C31" s="8"/>
      <c r="D31" s="9">
        <v>652</v>
      </c>
      <c r="E31" s="8"/>
      <c r="F31" s="11" t="s">
        <v>81</v>
      </c>
      <c r="G31" s="52">
        <v>11113.64</v>
      </c>
      <c r="H31" s="52">
        <v>172540</v>
      </c>
      <c r="I31" s="52">
        <v>20000</v>
      </c>
      <c r="J31" s="52">
        <v>17976.95</v>
      </c>
      <c r="K31" s="53">
        <f t="shared" si="2"/>
        <v>161.75573439485177</v>
      </c>
      <c r="L31" s="53">
        <f t="shared" si="3"/>
        <v>89.884749999999997</v>
      </c>
    </row>
    <row r="32" spans="2:12" x14ac:dyDescent="0.25">
      <c r="B32" s="8"/>
      <c r="C32" s="8"/>
      <c r="D32" s="9"/>
      <c r="E32" s="8">
        <v>6526</v>
      </c>
      <c r="F32" s="11" t="s">
        <v>82</v>
      </c>
      <c r="G32" s="53">
        <v>11113.64</v>
      </c>
      <c r="H32" s="5"/>
      <c r="I32" s="52"/>
      <c r="J32" s="53">
        <v>17976.95</v>
      </c>
      <c r="K32" s="53">
        <f t="shared" si="2"/>
        <v>161.75573439485177</v>
      </c>
      <c r="L32" s="53"/>
    </row>
    <row r="33" spans="2:16" ht="25.5" x14ac:dyDescent="0.25">
      <c r="B33" s="8"/>
      <c r="C33" s="8">
        <v>66</v>
      </c>
      <c r="D33" s="9"/>
      <c r="E33" s="9"/>
      <c r="F33" s="11" t="s">
        <v>23</v>
      </c>
      <c r="G33" s="52">
        <v>61914.559999999998</v>
      </c>
      <c r="H33" s="52">
        <f t="shared" ref="H33" si="9">H34+H37</f>
        <v>531024</v>
      </c>
      <c r="I33" s="52">
        <v>400000</v>
      </c>
      <c r="J33" s="52">
        <v>203875.20000000001</v>
      </c>
      <c r="K33" s="53">
        <f t="shared" si="2"/>
        <v>329.28474336246597</v>
      </c>
      <c r="L33" s="53">
        <f t="shared" si="3"/>
        <v>50.968800000000002</v>
      </c>
    </row>
    <row r="34" spans="2:16" ht="25.5" x14ac:dyDescent="0.25">
      <c r="B34" s="8"/>
      <c r="C34" s="25"/>
      <c r="D34" s="9">
        <v>661</v>
      </c>
      <c r="E34" s="9"/>
      <c r="F34" s="11" t="s">
        <v>24</v>
      </c>
      <c r="G34" s="52">
        <v>61914.559999999998</v>
      </c>
      <c r="H34" s="52">
        <v>530891</v>
      </c>
      <c r="I34" s="52">
        <v>400000</v>
      </c>
      <c r="J34" s="52">
        <v>203875.20000000001</v>
      </c>
      <c r="K34" s="53">
        <f t="shared" si="2"/>
        <v>329.28474336246597</v>
      </c>
      <c r="L34" s="53">
        <f t="shared" si="3"/>
        <v>50.968800000000002</v>
      </c>
    </row>
    <row r="35" spans="2:16" x14ac:dyDescent="0.25">
      <c r="B35" s="8"/>
      <c r="C35" s="25"/>
      <c r="D35" s="9"/>
      <c r="E35" s="9">
        <v>6614</v>
      </c>
      <c r="F35" s="11" t="s">
        <v>195</v>
      </c>
      <c r="G35" s="53"/>
      <c r="H35" s="52"/>
      <c r="I35" s="52"/>
      <c r="J35" s="53"/>
      <c r="K35" s="53"/>
      <c r="L35" s="53"/>
    </row>
    <row r="36" spans="2:16" x14ac:dyDescent="0.25">
      <c r="B36" s="8"/>
      <c r="C36" s="25"/>
      <c r="D36" s="9"/>
      <c r="E36" s="9">
        <v>6615</v>
      </c>
      <c r="F36" s="11" t="s">
        <v>83</v>
      </c>
      <c r="G36" s="53">
        <v>61914.559999999998</v>
      </c>
      <c r="H36" s="52"/>
      <c r="I36" s="52">
        <v>400000</v>
      </c>
      <c r="J36" s="53">
        <v>203875.20000000001</v>
      </c>
      <c r="K36" s="53">
        <f t="shared" si="2"/>
        <v>329.28474336246597</v>
      </c>
      <c r="L36" s="53">
        <f t="shared" si="3"/>
        <v>50.968800000000002</v>
      </c>
    </row>
    <row r="37" spans="2:16" ht="38.25" x14ac:dyDescent="0.25">
      <c r="B37" s="8"/>
      <c r="C37" s="25"/>
      <c r="D37" s="9">
        <v>663</v>
      </c>
      <c r="E37" s="9"/>
      <c r="F37" s="11" t="s">
        <v>84</v>
      </c>
      <c r="G37" s="52"/>
      <c r="H37" s="52">
        <v>133</v>
      </c>
      <c r="I37" s="52"/>
      <c r="J37" s="52"/>
      <c r="K37" s="53"/>
      <c r="L37" s="53"/>
      <c r="P37" s="75"/>
    </row>
    <row r="38" spans="2:16" x14ac:dyDescent="0.25">
      <c r="B38" s="8"/>
      <c r="C38" s="8"/>
      <c r="D38" s="9"/>
      <c r="E38" s="9">
        <v>6631</v>
      </c>
      <c r="F38" s="11" t="s">
        <v>85</v>
      </c>
      <c r="G38" s="53"/>
      <c r="H38" s="5"/>
      <c r="I38" s="5"/>
      <c r="J38" s="53"/>
      <c r="K38" s="53"/>
      <c r="L38" s="53"/>
      <c r="P38" s="75"/>
    </row>
    <row r="39" spans="2:16" x14ac:dyDescent="0.25">
      <c r="B39" s="8"/>
      <c r="C39" s="8">
        <v>67</v>
      </c>
      <c r="D39" s="9"/>
      <c r="E39" s="9"/>
      <c r="F39" s="11"/>
      <c r="G39" s="52">
        <v>624317.11</v>
      </c>
      <c r="H39" s="52">
        <f t="shared" ref="H39" si="10">H40+H43</f>
        <v>4031730</v>
      </c>
      <c r="I39" s="52">
        <v>2791931</v>
      </c>
      <c r="J39" s="52">
        <v>769745.85</v>
      </c>
      <c r="K39" s="53">
        <f t="shared" si="2"/>
        <v>123.29405003812886</v>
      </c>
      <c r="L39" s="53">
        <f t="shared" si="3"/>
        <v>27.570375127465539</v>
      </c>
      <c r="P39" s="75"/>
    </row>
    <row r="40" spans="2:16" ht="25.5" x14ac:dyDescent="0.25">
      <c r="B40" s="8"/>
      <c r="C40" s="8"/>
      <c r="D40" s="9">
        <v>671</v>
      </c>
      <c r="E40" s="9"/>
      <c r="F40" s="11" t="s">
        <v>86</v>
      </c>
      <c r="G40" s="52">
        <v>47029.88</v>
      </c>
      <c r="H40" s="52">
        <v>158786</v>
      </c>
      <c r="I40" s="52">
        <v>511963</v>
      </c>
      <c r="J40" s="52">
        <v>199878.16</v>
      </c>
      <c r="K40" s="53">
        <f t="shared" si="2"/>
        <v>425.00248778010922</v>
      </c>
      <c r="L40" s="53">
        <f t="shared" si="3"/>
        <v>39.041524485167869</v>
      </c>
      <c r="P40" s="75"/>
    </row>
    <row r="41" spans="2:16" ht="25.5" x14ac:dyDescent="0.25">
      <c r="B41" s="8"/>
      <c r="C41" s="8"/>
      <c r="D41" s="9"/>
      <c r="E41" s="9">
        <v>6711</v>
      </c>
      <c r="F41" s="11" t="s">
        <v>87</v>
      </c>
      <c r="G41" s="53">
        <v>44998.68</v>
      </c>
      <c r="H41" s="5"/>
      <c r="I41" s="52">
        <v>456285.75</v>
      </c>
      <c r="J41" s="53">
        <v>195079.91</v>
      </c>
      <c r="K41" s="53">
        <f t="shared" si="2"/>
        <v>433.52362780419338</v>
      </c>
      <c r="L41" s="53">
        <f t="shared" si="3"/>
        <v>42.75389051707181</v>
      </c>
      <c r="P41" s="75"/>
    </row>
    <row r="42" spans="2:16" ht="25.5" x14ac:dyDescent="0.25">
      <c r="B42" s="8"/>
      <c r="C42" s="8"/>
      <c r="D42" s="9"/>
      <c r="E42" s="9">
        <v>6712</v>
      </c>
      <c r="F42" s="11" t="s">
        <v>88</v>
      </c>
      <c r="G42" s="57">
        <v>2031.2</v>
      </c>
      <c r="H42" s="5"/>
      <c r="I42" s="52">
        <v>55677.25</v>
      </c>
      <c r="J42" s="57">
        <v>4798.25</v>
      </c>
      <c r="K42" s="53">
        <f t="shared" si="2"/>
        <v>236.22735328869635</v>
      </c>
      <c r="L42" s="53">
        <f t="shared" si="3"/>
        <v>8.6179723316076142</v>
      </c>
    </row>
    <row r="43" spans="2:16" x14ac:dyDescent="0.25">
      <c r="B43" s="8"/>
      <c r="C43" s="8"/>
      <c r="D43" s="9">
        <v>673</v>
      </c>
      <c r="E43" s="9"/>
      <c r="F43" s="11" t="s">
        <v>89</v>
      </c>
      <c r="G43" s="57">
        <v>577287.23</v>
      </c>
      <c r="H43" s="52">
        <v>3872944</v>
      </c>
      <c r="I43" s="52"/>
      <c r="J43" s="57">
        <v>569867.68999999994</v>
      </c>
      <c r="K43" s="53">
        <f t="shared" si="2"/>
        <v>98.714757643261905</v>
      </c>
      <c r="L43" s="53"/>
    </row>
    <row r="44" spans="2:16" x14ac:dyDescent="0.25">
      <c r="B44" s="8"/>
      <c r="C44" s="8">
        <v>68</v>
      </c>
      <c r="D44" s="9"/>
      <c r="E44" s="9"/>
      <c r="F44" s="11" t="s">
        <v>90</v>
      </c>
      <c r="G44" s="52"/>
      <c r="H44" s="52">
        <f t="shared" ref="H44" si="11">SUM(H45)</f>
        <v>39817</v>
      </c>
      <c r="I44" s="52"/>
      <c r="J44" s="52"/>
      <c r="K44" s="53"/>
      <c r="L44" s="53"/>
    </row>
    <row r="45" spans="2:16" x14ac:dyDescent="0.25">
      <c r="B45" s="8"/>
      <c r="C45" s="8"/>
      <c r="D45" s="9">
        <v>683</v>
      </c>
      <c r="E45" s="9"/>
      <c r="F45" s="11" t="s">
        <v>91</v>
      </c>
      <c r="G45" s="53"/>
      <c r="H45" s="52">
        <v>39817</v>
      </c>
      <c r="I45" s="52">
        <v>8000</v>
      </c>
      <c r="J45" s="53">
        <v>3720.13</v>
      </c>
      <c r="K45" s="53"/>
      <c r="L45" s="53">
        <f t="shared" si="3"/>
        <v>46.501625000000004</v>
      </c>
    </row>
    <row r="46" spans="2:16" s="38" customFormat="1" x14ac:dyDescent="0.25">
      <c r="B46" s="25">
        <v>7</v>
      </c>
      <c r="C46" s="25"/>
      <c r="D46" s="36"/>
      <c r="E46" s="36"/>
      <c r="F46" s="7" t="s">
        <v>3</v>
      </c>
      <c r="G46" s="54">
        <v>97.86</v>
      </c>
      <c r="H46" s="54">
        <f t="shared" ref="H46" si="12">H47</f>
        <v>664</v>
      </c>
      <c r="I46" s="54">
        <v>1000</v>
      </c>
      <c r="J46" s="54">
        <v>323.55</v>
      </c>
      <c r="K46" s="53">
        <f t="shared" si="2"/>
        <v>330.62538320049055</v>
      </c>
      <c r="L46" s="53">
        <f t="shared" si="3"/>
        <v>32.355000000000004</v>
      </c>
    </row>
    <row r="47" spans="2:16" x14ac:dyDescent="0.25">
      <c r="B47" s="8"/>
      <c r="C47" s="8">
        <v>72</v>
      </c>
      <c r="D47" s="9"/>
      <c r="E47" s="9"/>
      <c r="F47" s="31" t="s">
        <v>26</v>
      </c>
      <c r="G47" s="52">
        <v>97.86</v>
      </c>
      <c r="H47" s="52">
        <f>SUM(H48)</f>
        <v>664</v>
      </c>
      <c r="I47" s="52">
        <v>1000</v>
      </c>
      <c r="J47" s="52">
        <v>323.55</v>
      </c>
      <c r="K47" s="53">
        <f t="shared" si="2"/>
        <v>330.62538320049055</v>
      </c>
      <c r="L47" s="53">
        <f t="shared" si="3"/>
        <v>32.355000000000004</v>
      </c>
    </row>
    <row r="48" spans="2:16" x14ac:dyDescent="0.25">
      <c r="B48" s="8"/>
      <c r="C48" s="8"/>
      <c r="D48" s="8">
        <v>721</v>
      </c>
      <c r="E48" s="8"/>
      <c r="F48" s="11" t="s">
        <v>198</v>
      </c>
      <c r="G48" s="52">
        <v>97.86</v>
      </c>
      <c r="H48" s="52">
        <v>664</v>
      </c>
      <c r="I48" s="52">
        <v>1000</v>
      </c>
      <c r="J48" s="52">
        <v>323.55</v>
      </c>
      <c r="K48" s="53">
        <f t="shared" si="2"/>
        <v>330.62538320049055</v>
      </c>
      <c r="L48" s="53">
        <f t="shared" si="3"/>
        <v>32.355000000000004</v>
      </c>
    </row>
    <row r="49" spans="2:12" x14ac:dyDescent="0.25">
      <c r="B49" s="8"/>
      <c r="C49" s="8"/>
      <c r="D49" s="9"/>
      <c r="E49" s="9"/>
      <c r="F49" s="31"/>
      <c r="G49" s="52"/>
      <c r="H49" s="52"/>
      <c r="I49" s="52"/>
      <c r="J49" s="52"/>
      <c r="K49" s="53"/>
      <c r="L49" s="53"/>
    </row>
    <row r="50" spans="2:12" x14ac:dyDescent="0.25">
      <c r="B50" s="8"/>
      <c r="C50" s="8"/>
      <c r="D50" s="9"/>
      <c r="E50" s="9"/>
      <c r="F50" s="31"/>
      <c r="G50" s="52"/>
      <c r="H50" s="52"/>
      <c r="I50" s="52"/>
      <c r="J50" s="52"/>
      <c r="K50" s="53"/>
      <c r="L50" s="53"/>
    </row>
    <row r="51" spans="2:12" x14ac:dyDescent="0.25">
      <c r="B51" s="8"/>
      <c r="C51" s="8"/>
      <c r="D51" s="8">
        <v>723</v>
      </c>
      <c r="E51" s="8"/>
      <c r="F51" s="11" t="s">
        <v>150</v>
      </c>
      <c r="G51" s="52"/>
      <c r="H51" s="52">
        <f t="shared" ref="H51" si="13">SUM(H52)</f>
        <v>0</v>
      </c>
      <c r="I51" s="52"/>
      <c r="J51" s="52"/>
      <c r="K51" s="53"/>
      <c r="L51" s="53"/>
    </row>
    <row r="52" spans="2:12" x14ac:dyDescent="0.25">
      <c r="B52" s="8"/>
      <c r="C52" s="8"/>
      <c r="D52" s="8"/>
      <c r="E52" s="8"/>
      <c r="F52" s="31"/>
      <c r="G52" s="53"/>
      <c r="H52" s="5"/>
      <c r="I52" s="5"/>
      <c r="J52" s="53"/>
      <c r="K52" s="53"/>
      <c r="L52" s="53"/>
    </row>
    <row r="53" spans="2:12" x14ac:dyDescent="0.25">
      <c r="B53" s="8"/>
      <c r="C53" s="8"/>
      <c r="D53" s="8"/>
      <c r="E53" s="8" t="s">
        <v>16</v>
      </c>
      <c r="F53" s="31"/>
      <c r="G53" s="30"/>
      <c r="H53" s="5"/>
      <c r="I53" s="5"/>
      <c r="J53" s="30"/>
      <c r="K53" s="53"/>
      <c r="L53" s="53"/>
    </row>
    <row r="54" spans="2:12" ht="15.75" customHeight="1" x14ac:dyDescent="0.25">
      <c r="L54" s="30"/>
    </row>
    <row r="55" spans="2:12" ht="15.75" customHeight="1" x14ac:dyDescent="0.25">
      <c r="B55" s="2"/>
      <c r="C55" s="2"/>
      <c r="D55" s="2"/>
      <c r="E55" s="2"/>
      <c r="F55" s="2"/>
      <c r="G55" s="2"/>
      <c r="H55" s="2"/>
      <c r="I55" s="2"/>
      <c r="J55" s="3"/>
      <c r="K55" s="3"/>
      <c r="L55" s="3"/>
    </row>
    <row r="56" spans="2:12" ht="25.5" x14ac:dyDescent="0.25">
      <c r="B56" s="106" t="s">
        <v>7</v>
      </c>
      <c r="C56" s="107"/>
      <c r="D56" s="107"/>
      <c r="E56" s="107"/>
      <c r="F56" s="108"/>
      <c r="G56" s="44" t="s">
        <v>203</v>
      </c>
      <c r="H56" s="44" t="s">
        <v>193</v>
      </c>
      <c r="I56" s="44" t="s">
        <v>224</v>
      </c>
      <c r="J56" s="44" t="s">
        <v>225</v>
      </c>
      <c r="K56" s="44" t="s">
        <v>17</v>
      </c>
      <c r="L56" s="44" t="s">
        <v>51</v>
      </c>
    </row>
    <row r="57" spans="2:12" ht="12.75" customHeight="1" x14ac:dyDescent="0.25">
      <c r="B57" s="106">
        <v>1</v>
      </c>
      <c r="C57" s="107"/>
      <c r="D57" s="107"/>
      <c r="E57" s="107"/>
      <c r="F57" s="108"/>
      <c r="G57" s="44">
        <v>2</v>
      </c>
      <c r="H57" s="44">
        <v>3</v>
      </c>
      <c r="I57" s="44">
        <v>4</v>
      </c>
      <c r="J57" s="44">
        <v>5</v>
      </c>
      <c r="K57" s="44" t="s">
        <v>19</v>
      </c>
      <c r="L57" s="44" t="s">
        <v>20</v>
      </c>
    </row>
    <row r="58" spans="2:12" x14ac:dyDescent="0.25">
      <c r="B58" s="7"/>
      <c r="C58" s="7"/>
      <c r="D58" s="7"/>
      <c r="E58" s="7"/>
      <c r="F58" s="7" t="s">
        <v>8</v>
      </c>
      <c r="G58" s="52">
        <v>731019</v>
      </c>
      <c r="H58" s="52">
        <f t="shared" ref="H58" si="14">H59+H111</f>
        <v>4633685.0399999991</v>
      </c>
      <c r="I58" s="52">
        <v>3140342</v>
      </c>
      <c r="J58" s="52">
        <v>1184757.01</v>
      </c>
      <c r="K58" s="53">
        <f>J58/G58*100</f>
        <v>162.06924991005707</v>
      </c>
      <c r="L58" s="53">
        <f>J58/I58*100</f>
        <v>37.727005848407593</v>
      </c>
    </row>
    <row r="59" spans="2:12" x14ac:dyDescent="0.25">
      <c r="B59" s="7">
        <v>3</v>
      </c>
      <c r="C59" s="7"/>
      <c r="D59" s="7"/>
      <c r="E59" s="7"/>
      <c r="F59" s="7" t="s">
        <v>4</v>
      </c>
      <c r="G59" s="52">
        <v>726628.15</v>
      </c>
      <c r="H59" s="52">
        <f t="shared" ref="H59" si="15">H60+H69+H100</f>
        <v>4473090.4399999995</v>
      </c>
      <c r="I59" s="52">
        <v>3084664.75</v>
      </c>
      <c r="J59" s="52">
        <v>1177786.58</v>
      </c>
      <c r="K59" s="53">
        <f t="shared" ref="K59:K119" si="16">J59/G59*100</f>
        <v>162.08931349549286</v>
      </c>
      <c r="L59" s="53">
        <f t="shared" ref="L59:L117" si="17">J59/I59*100</f>
        <v>38.181996276904975</v>
      </c>
    </row>
    <row r="60" spans="2:12" x14ac:dyDescent="0.25">
      <c r="B60" s="7"/>
      <c r="C60" s="11">
        <v>31</v>
      </c>
      <c r="D60" s="11"/>
      <c r="E60" s="11"/>
      <c r="F60" s="11" t="s">
        <v>5</v>
      </c>
      <c r="G60" s="52">
        <v>555266.46</v>
      </c>
      <c r="H60" s="52">
        <f t="shared" ref="H60" si="18">H61+H65+H66</f>
        <v>2630897.87</v>
      </c>
      <c r="I60" s="52">
        <v>1898478</v>
      </c>
      <c r="J60" s="52">
        <v>621247.43999999994</v>
      </c>
      <c r="K60" s="53">
        <f t="shared" si="16"/>
        <v>111.88275985551152</v>
      </c>
      <c r="L60" s="53">
        <f t="shared" si="17"/>
        <v>32.723446887454053</v>
      </c>
    </row>
    <row r="61" spans="2:12" x14ac:dyDescent="0.25">
      <c r="B61" s="8"/>
      <c r="C61" s="8"/>
      <c r="D61" s="8">
        <v>311</v>
      </c>
      <c r="E61" s="8"/>
      <c r="F61" s="8" t="s">
        <v>27</v>
      </c>
      <c r="G61" s="52">
        <v>457308.6</v>
      </c>
      <c r="H61" s="52">
        <v>2189926.34</v>
      </c>
      <c r="I61" s="52">
        <v>1573762</v>
      </c>
      <c r="J61" s="52">
        <v>505321.97</v>
      </c>
      <c r="K61" s="53">
        <f t="shared" si="16"/>
        <v>110.49911810099351</v>
      </c>
      <c r="L61" s="53">
        <f t="shared" si="17"/>
        <v>32.109173432831646</v>
      </c>
    </row>
    <row r="62" spans="2:12" x14ac:dyDescent="0.25">
      <c r="B62" s="8"/>
      <c r="C62" s="8"/>
      <c r="D62" s="8"/>
      <c r="E62" s="8">
        <v>3111</v>
      </c>
      <c r="F62" s="8" t="s">
        <v>28</v>
      </c>
      <c r="G62" s="53">
        <v>457308.6</v>
      </c>
      <c r="H62" s="52"/>
      <c r="I62" s="52">
        <v>1573762</v>
      </c>
      <c r="J62" s="53">
        <v>505321.97</v>
      </c>
      <c r="K62" s="53">
        <f t="shared" si="16"/>
        <v>110.49911810099351</v>
      </c>
      <c r="L62" s="53">
        <f t="shared" si="17"/>
        <v>32.109173432831646</v>
      </c>
    </row>
    <row r="63" spans="2:12" x14ac:dyDescent="0.25">
      <c r="B63" s="8"/>
      <c r="C63" s="8"/>
      <c r="D63" s="8"/>
      <c r="E63" s="8">
        <v>3113</v>
      </c>
      <c r="F63" s="12" t="s">
        <v>94</v>
      </c>
      <c r="G63" s="53"/>
      <c r="H63" s="52"/>
      <c r="I63" s="52"/>
      <c r="J63" s="53"/>
      <c r="K63" s="53"/>
      <c r="L63" s="53"/>
    </row>
    <row r="64" spans="2:12" x14ac:dyDescent="0.25">
      <c r="B64" s="8"/>
      <c r="C64" s="8"/>
      <c r="D64" s="8"/>
      <c r="E64" s="8">
        <v>3114</v>
      </c>
      <c r="F64" s="12" t="s">
        <v>95</v>
      </c>
      <c r="G64" s="53"/>
      <c r="H64" s="52"/>
      <c r="I64" s="52"/>
      <c r="J64" s="53"/>
      <c r="K64" s="53"/>
      <c r="L64" s="53"/>
    </row>
    <row r="65" spans="2:16" x14ac:dyDescent="0.25">
      <c r="B65" s="8"/>
      <c r="C65" s="8"/>
      <c r="D65" s="8">
        <v>312</v>
      </c>
      <c r="E65" s="8"/>
      <c r="F65" s="12" t="s">
        <v>96</v>
      </c>
      <c r="G65" s="53">
        <v>20531.099999999999</v>
      </c>
      <c r="H65" s="52">
        <v>79633.679999999993</v>
      </c>
      <c r="I65" s="52">
        <v>110000</v>
      </c>
      <c r="J65" s="53">
        <v>28972.92</v>
      </c>
      <c r="K65" s="53">
        <f t="shared" si="16"/>
        <v>141.11723190671711</v>
      </c>
      <c r="L65" s="53">
        <f t="shared" si="17"/>
        <v>26.339018181818179</v>
      </c>
    </row>
    <row r="66" spans="2:16" x14ac:dyDescent="0.25">
      <c r="B66" s="8"/>
      <c r="C66" s="8"/>
      <c r="D66" s="8">
        <v>313</v>
      </c>
      <c r="E66" s="8"/>
      <c r="F66" s="12" t="s">
        <v>97</v>
      </c>
      <c r="G66" s="52">
        <v>77426.759999999995</v>
      </c>
      <c r="H66" s="52">
        <v>361337.85</v>
      </c>
      <c r="I66" s="52"/>
      <c r="J66" s="52">
        <v>86952.55</v>
      </c>
      <c r="K66" s="53">
        <f t="shared" si="16"/>
        <v>112.30296863771648</v>
      </c>
      <c r="L66" s="53"/>
      <c r="P66" s="75"/>
    </row>
    <row r="67" spans="2:16" x14ac:dyDescent="0.25">
      <c r="B67" s="8"/>
      <c r="C67" s="8"/>
      <c r="D67" s="8"/>
      <c r="E67" s="8">
        <v>3132</v>
      </c>
      <c r="F67" s="12" t="s">
        <v>98</v>
      </c>
      <c r="G67" s="53">
        <v>77426.759999999995</v>
      </c>
      <c r="H67" s="52"/>
      <c r="I67" s="52"/>
      <c r="J67" s="53">
        <v>86952.55</v>
      </c>
      <c r="K67" s="53">
        <f t="shared" si="16"/>
        <v>112.30296863771648</v>
      </c>
      <c r="L67" s="53"/>
      <c r="P67" s="75"/>
    </row>
    <row r="68" spans="2:16" ht="25.5" x14ac:dyDescent="0.25">
      <c r="B68" s="8"/>
      <c r="C68" s="8"/>
      <c r="D68" s="8"/>
      <c r="E68" s="8">
        <v>3133</v>
      </c>
      <c r="F68" s="11" t="s">
        <v>99</v>
      </c>
      <c r="G68" s="52"/>
      <c r="H68" s="52"/>
      <c r="I68" s="52"/>
      <c r="J68" s="52"/>
      <c r="K68" s="53"/>
      <c r="L68" s="53"/>
      <c r="P68" s="75"/>
    </row>
    <row r="69" spans="2:16" x14ac:dyDescent="0.25">
      <c r="B69" s="8"/>
      <c r="C69" s="8">
        <v>32</v>
      </c>
      <c r="D69" s="9"/>
      <c r="E69" s="9"/>
      <c r="F69" s="8" t="s">
        <v>13</v>
      </c>
      <c r="G69" s="52">
        <v>170057.66</v>
      </c>
      <c r="H69" s="52">
        <f t="shared" ref="H69" si="19">H70+H74+H81+H91+H92</f>
        <v>1838210.8900000001</v>
      </c>
      <c r="I69" s="52">
        <v>1180186.75</v>
      </c>
      <c r="J69" s="52">
        <v>553636.06000000006</v>
      </c>
      <c r="K69" s="53">
        <f t="shared" si="16"/>
        <v>325.5578490260304</v>
      </c>
      <c r="L69" s="53">
        <f t="shared" si="17"/>
        <v>46.910885925469003</v>
      </c>
      <c r="P69" s="75"/>
    </row>
    <row r="70" spans="2:16" x14ac:dyDescent="0.25">
      <c r="B70" s="8"/>
      <c r="C70" s="8"/>
      <c r="D70" s="8">
        <v>321</v>
      </c>
      <c r="E70" s="8"/>
      <c r="F70" s="8" t="s">
        <v>29</v>
      </c>
      <c r="G70" s="52">
        <v>9084.5</v>
      </c>
      <c r="H70" s="52">
        <v>72997.539999999994</v>
      </c>
      <c r="I70" s="52">
        <v>55000</v>
      </c>
      <c r="J70" s="52">
        <v>8230.17</v>
      </c>
      <c r="K70" s="53">
        <f t="shared" si="16"/>
        <v>90.595739996697674</v>
      </c>
      <c r="L70" s="53">
        <f t="shared" si="17"/>
        <v>14.963945454545454</v>
      </c>
      <c r="P70" s="75"/>
    </row>
    <row r="71" spans="2:16" x14ac:dyDescent="0.25">
      <c r="B71" s="8"/>
      <c r="C71" s="25"/>
      <c r="D71" s="8"/>
      <c r="E71" s="8">
        <v>3211</v>
      </c>
      <c r="F71" s="31" t="s">
        <v>30</v>
      </c>
      <c r="G71" s="53">
        <v>2483.3200000000002</v>
      </c>
      <c r="H71" s="52"/>
      <c r="I71" s="52" t="s">
        <v>231</v>
      </c>
      <c r="J71" s="53">
        <v>932.73</v>
      </c>
      <c r="K71" s="53">
        <f t="shared" si="16"/>
        <v>37.559798978786461</v>
      </c>
      <c r="L71" s="53"/>
    </row>
    <row r="72" spans="2:16" ht="25.5" x14ac:dyDescent="0.25">
      <c r="B72" s="8"/>
      <c r="C72" s="25"/>
      <c r="D72" s="8"/>
      <c r="E72" s="8">
        <v>3212</v>
      </c>
      <c r="F72" s="11" t="s">
        <v>100</v>
      </c>
      <c r="G72" s="53">
        <v>5296.15</v>
      </c>
      <c r="H72" s="52"/>
      <c r="I72" s="52"/>
      <c r="J72" s="53">
        <v>6437.24</v>
      </c>
      <c r="K72" s="53">
        <f t="shared" si="16"/>
        <v>121.54565108616637</v>
      </c>
      <c r="L72" s="53"/>
    </row>
    <row r="73" spans="2:16" x14ac:dyDescent="0.25">
      <c r="B73" s="8"/>
      <c r="C73" s="25"/>
      <c r="D73" s="9"/>
      <c r="E73" s="8">
        <v>3213</v>
      </c>
      <c r="F73" s="12" t="s">
        <v>101</v>
      </c>
      <c r="G73" s="53">
        <v>1305.03</v>
      </c>
      <c r="H73" s="52"/>
      <c r="I73" s="52"/>
      <c r="J73" s="53">
        <v>860.2</v>
      </c>
      <c r="K73" s="53">
        <f t="shared" si="16"/>
        <v>65.91419354344346</v>
      </c>
      <c r="L73" s="53"/>
    </row>
    <row r="74" spans="2:16" x14ac:dyDescent="0.25">
      <c r="B74" s="8"/>
      <c r="C74" s="25"/>
      <c r="D74" s="9">
        <v>322</v>
      </c>
      <c r="E74" s="8"/>
      <c r="F74" s="12" t="s">
        <v>102</v>
      </c>
      <c r="G74" s="52">
        <v>81333.509999999995</v>
      </c>
      <c r="H74" s="52">
        <v>1327228.08</v>
      </c>
      <c r="I74" s="52">
        <v>974000</v>
      </c>
      <c r="J74" s="52">
        <v>457235.5</v>
      </c>
      <c r="K74" s="53">
        <f t="shared" si="16"/>
        <v>562.17357396723685</v>
      </c>
      <c r="L74" s="53">
        <f t="shared" si="17"/>
        <v>46.944096509240246</v>
      </c>
    </row>
    <row r="75" spans="2:16" x14ac:dyDescent="0.25">
      <c r="B75" s="8"/>
      <c r="C75" s="25"/>
      <c r="D75" s="9"/>
      <c r="E75" s="8">
        <v>3221</v>
      </c>
      <c r="F75" s="12" t="s">
        <v>103</v>
      </c>
      <c r="G75" s="53">
        <v>4740.97</v>
      </c>
      <c r="H75" s="52"/>
      <c r="I75" s="52"/>
      <c r="J75" s="53">
        <v>5208.47</v>
      </c>
      <c r="K75" s="53">
        <f t="shared" si="16"/>
        <v>109.86085126039609</v>
      </c>
      <c r="L75" s="53"/>
    </row>
    <row r="76" spans="2:16" x14ac:dyDescent="0.25">
      <c r="B76" s="8"/>
      <c r="C76" s="25"/>
      <c r="D76" s="9"/>
      <c r="E76" s="8">
        <v>3222</v>
      </c>
      <c r="F76" s="12" t="s">
        <v>104</v>
      </c>
      <c r="G76" s="53">
        <v>26221.82</v>
      </c>
      <c r="H76" s="52"/>
      <c r="I76" s="52"/>
      <c r="J76" s="53">
        <v>411606.91</v>
      </c>
      <c r="K76" s="53">
        <f t="shared" si="16"/>
        <v>1569.7114464213391</v>
      </c>
      <c r="L76" s="53"/>
    </row>
    <row r="77" spans="2:16" x14ac:dyDescent="0.25">
      <c r="B77" s="8"/>
      <c r="C77" s="25"/>
      <c r="D77" s="9"/>
      <c r="E77" s="8">
        <v>3223</v>
      </c>
      <c r="F77" s="12" t="s">
        <v>105</v>
      </c>
      <c r="G77" s="53">
        <v>31771.599999999999</v>
      </c>
      <c r="H77" s="52"/>
      <c r="I77" s="52"/>
      <c r="J77" s="53">
        <v>22238.98</v>
      </c>
      <c r="K77" s="53">
        <f t="shared" si="16"/>
        <v>69.996411889863907</v>
      </c>
      <c r="L77" s="53"/>
    </row>
    <row r="78" spans="2:16" x14ac:dyDescent="0.25">
      <c r="B78" s="8"/>
      <c r="C78" s="25"/>
      <c r="D78" s="9"/>
      <c r="E78" s="8">
        <v>3224</v>
      </c>
      <c r="F78" s="12" t="s">
        <v>106</v>
      </c>
      <c r="G78" s="53">
        <v>18037.349999999999</v>
      </c>
      <c r="H78" s="52"/>
      <c r="I78" s="52"/>
      <c r="J78" s="53">
        <v>16334.54</v>
      </c>
      <c r="K78" s="53">
        <f t="shared" si="16"/>
        <v>90.559533412613277</v>
      </c>
      <c r="L78" s="53"/>
    </row>
    <row r="79" spans="2:16" x14ac:dyDescent="0.25">
      <c r="B79" s="8"/>
      <c r="C79" s="25"/>
      <c r="D79" s="9"/>
      <c r="E79" s="8">
        <v>3225</v>
      </c>
      <c r="F79" s="12" t="s">
        <v>107</v>
      </c>
      <c r="G79" s="53">
        <v>141.54</v>
      </c>
      <c r="H79" s="52"/>
      <c r="I79" s="52"/>
      <c r="J79" s="53">
        <v>817.62</v>
      </c>
      <c r="K79" s="53">
        <f t="shared" si="16"/>
        <v>577.66002543450611</v>
      </c>
      <c r="L79" s="53"/>
    </row>
    <row r="80" spans="2:16" x14ac:dyDescent="0.25">
      <c r="B80" s="8"/>
      <c r="C80" s="25"/>
      <c r="D80" s="9"/>
      <c r="E80" s="8">
        <v>3227</v>
      </c>
      <c r="F80" s="12" t="s">
        <v>108</v>
      </c>
      <c r="G80" s="53">
        <v>420.23</v>
      </c>
      <c r="H80" s="52"/>
      <c r="I80" s="52"/>
      <c r="J80" s="53">
        <v>1028.98</v>
      </c>
      <c r="K80" s="53">
        <f t="shared" si="16"/>
        <v>244.86114746686337</v>
      </c>
      <c r="L80" s="53"/>
    </row>
    <row r="81" spans="2:12" x14ac:dyDescent="0.25">
      <c r="B81" s="8"/>
      <c r="C81" s="25"/>
      <c r="D81" s="9">
        <v>323</v>
      </c>
      <c r="E81" s="8"/>
      <c r="F81" s="12" t="s">
        <v>109</v>
      </c>
      <c r="G81" s="52">
        <v>72852.850000000006</v>
      </c>
      <c r="H81" s="52">
        <v>398168.43</v>
      </c>
      <c r="I81" s="52">
        <v>143822.75</v>
      </c>
      <c r="J81" s="52">
        <v>85310.63</v>
      </c>
      <c r="K81" s="53">
        <f t="shared" si="16"/>
        <v>117.09992127967539</v>
      </c>
      <c r="L81" s="53">
        <f t="shared" si="17"/>
        <v>59.316505907445105</v>
      </c>
    </row>
    <row r="82" spans="2:12" x14ac:dyDescent="0.25">
      <c r="B82" s="8"/>
      <c r="C82" s="25"/>
      <c r="D82" s="9"/>
      <c r="E82" s="8">
        <v>3231</v>
      </c>
      <c r="F82" s="12" t="s">
        <v>110</v>
      </c>
      <c r="G82" s="53">
        <v>4901.6499999999996</v>
      </c>
      <c r="H82" s="52"/>
      <c r="I82" s="52"/>
      <c r="J82" s="53">
        <v>4330.3900000000003</v>
      </c>
      <c r="K82" s="53">
        <f t="shared" si="16"/>
        <v>88.345557108320676</v>
      </c>
      <c r="L82" s="53"/>
    </row>
    <row r="83" spans="2:12" x14ac:dyDescent="0.25">
      <c r="B83" s="8"/>
      <c r="C83" s="25"/>
      <c r="D83" s="9"/>
      <c r="E83" s="8">
        <v>3232</v>
      </c>
      <c r="F83" s="12" t="s">
        <v>111</v>
      </c>
      <c r="G83" s="53">
        <v>8597.83</v>
      </c>
      <c r="H83" s="52"/>
      <c r="I83" s="52"/>
      <c r="J83" s="53">
        <v>19589.47</v>
      </c>
      <c r="K83" s="53">
        <f t="shared" si="16"/>
        <v>227.84202525520976</v>
      </c>
      <c r="L83" s="53"/>
    </row>
    <row r="84" spans="2:12" x14ac:dyDescent="0.25">
      <c r="B84" s="8"/>
      <c r="C84" s="25"/>
      <c r="D84" s="9"/>
      <c r="E84" s="8">
        <v>3233</v>
      </c>
      <c r="F84" s="12" t="s">
        <v>112</v>
      </c>
      <c r="G84" s="53"/>
      <c r="H84" s="52"/>
      <c r="I84" s="52"/>
      <c r="J84" s="53"/>
      <c r="K84" s="53"/>
      <c r="L84" s="53"/>
    </row>
    <row r="85" spans="2:12" x14ac:dyDescent="0.25">
      <c r="B85" s="8"/>
      <c r="C85" s="25"/>
      <c r="D85" s="9"/>
      <c r="E85" s="8">
        <v>3234</v>
      </c>
      <c r="F85" s="12" t="s">
        <v>113</v>
      </c>
      <c r="G85" s="53">
        <v>5789.31</v>
      </c>
      <c r="H85" s="52"/>
      <c r="I85" s="52"/>
      <c r="J85" s="53">
        <v>9576.82</v>
      </c>
      <c r="K85" s="53">
        <f t="shared" si="16"/>
        <v>165.42247694457541</v>
      </c>
      <c r="L85" s="53"/>
    </row>
    <row r="86" spans="2:12" x14ac:dyDescent="0.25">
      <c r="B86" s="8"/>
      <c r="C86" s="25"/>
      <c r="D86" s="9"/>
      <c r="E86" s="8">
        <v>3235</v>
      </c>
      <c r="F86" s="12" t="s">
        <v>114</v>
      </c>
      <c r="G86" s="53">
        <v>3346.38</v>
      </c>
      <c r="H86" s="52"/>
      <c r="I86" s="52"/>
      <c r="J86" s="53">
        <v>3385.94</v>
      </c>
      <c r="K86" s="53">
        <f t="shared" si="16"/>
        <v>101.18217297497594</v>
      </c>
      <c r="L86" s="53"/>
    </row>
    <row r="87" spans="2:12" x14ac:dyDescent="0.25">
      <c r="B87" s="8"/>
      <c r="C87" s="25"/>
      <c r="D87" s="9"/>
      <c r="E87" s="8">
        <v>3236</v>
      </c>
      <c r="F87" s="12" t="s">
        <v>115</v>
      </c>
      <c r="G87" s="53">
        <v>37373.11</v>
      </c>
      <c r="H87" s="52"/>
      <c r="I87" s="52"/>
      <c r="J87" s="53">
        <v>30435.69</v>
      </c>
      <c r="K87" s="53">
        <f t="shared" si="16"/>
        <v>81.437402453261171</v>
      </c>
      <c r="L87" s="53"/>
    </row>
    <row r="88" spans="2:12" x14ac:dyDescent="0.25">
      <c r="B88" s="8"/>
      <c r="C88" s="25"/>
      <c r="D88" s="9"/>
      <c r="E88" s="8">
        <v>3237</v>
      </c>
      <c r="F88" s="12" t="s">
        <v>116</v>
      </c>
      <c r="G88" s="53">
        <v>550</v>
      </c>
      <c r="H88" s="52"/>
      <c r="I88" s="52"/>
      <c r="J88" s="53">
        <v>1971.25</v>
      </c>
      <c r="K88" s="53">
        <f t="shared" si="16"/>
        <v>358.40909090909088</v>
      </c>
      <c r="L88" s="53"/>
    </row>
    <row r="89" spans="2:12" x14ac:dyDescent="0.25">
      <c r="B89" s="8"/>
      <c r="C89" s="25"/>
      <c r="D89" s="9"/>
      <c r="E89" s="8">
        <v>3238</v>
      </c>
      <c r="F89" s="12" t="s">
        <v>117</v>
      </c>
      <c r="G89" s="53">
        <v>10209.33</v>
      </c>
      <c r="H89" s="52"/>
      <c r="I89" s="52"/>
      <c r="J89" s="53">
        <v>15357.17</v>
      </c>
      <c r="K89" s="53">
        <f t="shared" si="16"/>
        <v>150.42289748690658</v>
      </c>
      <c r="L89" s="53"/>
    </row>
    <row r="90" spans="2:12" x14ac:dyDescent="0.25">
      <c r="B90" s="8"/>
      <c r="C90" s="25"/>
      <c r="D90" s="9"/>
      <c r="E90" s="8">
        <v>3239</v>
      </c>
      <c r="F90" s="12" t="s">
        <v>118</v>
      </c>
      <c r="G90" s="53">
        <v>2085.2399999999998</v>
      </c>
      <c r="H90" s="52"/>
      <c r="I90" s="52"/>
      <c r="J90" s="53">
        <v>663.9</v>
      </c>
      <c r="K90" s="53">
        <f t="shared" si="16"/>
        <v>31.838061805835299</v>
      </c>
      <c r="L90" s="53"/>
    </row>
    <row r="91" spans="2:12" x14ac:dyDescent="0.25">
      <c r="B91" s="8"/>
      <c r="C91" s="25"/>
      <c r="D91" s="9">
        <v>324</v>
      </c>
      <c r="E91" s="8"/>
      <c r="F91" s="12" t="s">
        <v>119</v>
      </c>
      <c r="G91" s="53"/>
      <c r="H91" s="52"/>
      <c r="I91" s="52"/>
      <c r="J91" s="53"/>
      <c r="K91" s="53"/>
      <c r="L91" s="53"/>
    </row>
    <row r="92" spans="2:12" x14ac:dyDescent="0.25">
      <c r="B92" s="8"/>
      <c r="C92" s="25"/>
      <c r="D92" s="9">
        <v>329</v>
      </c>
      <c r="E92" s="8"/>
      <c r="F92" s="12" t="s">
        <v>120</v>
      </c>
      <c r="G92" s="52">
        <v>6786.8</v>
      </c>
      <c r="H92" s="52">
        <v>39816.839999999997</v>
      </c>
      <c r="I92" s="52">
        <v>7364</v>
      </c>
      <c r="J92" s="52">
        <v>4130.4399999999996</v>
      </c>
      <c r="K92" s="53">
        <f t="shared" si="16"/>
        <v>60.859904520539864</v>
      </c>
      <c r="L92" s="53">
        <f t="shared" si="17"/>
        <v>56.089625203693636</v>
      </c>
    </row>
    <row r="93" spans="2:12" ht="25.5" x14ac:dyDescent="0.25">
      <c r="B93" s="8"/>
      <c r="C93" s="25"/>
      <c r="D93" s="9"/>
      <c r="E93" s="56">
        <v>3291</v>
      </c>
      <c r="F93" s="11" t="s">
        <v>121</v>
      </c>
      <c r="G93" s="57">
        <v>1545.66</v>
      </c>
      <c r="H93" s="55"/>
      <c r="I93" s="52"/>
      <c r="J93" s="57">
        <v>1545.66</v>
      </c>
      <c r="K93" s="53">
        <f t="shared" si="16"/>
        <v>100</v>
      </c>
      <c r="L93" s="53"/>
    </row>
    <row r="94" spans="2:12" x14ac:dyDescent="0.25">
      <c r="B94" s="8"/>
      <c r="C94" s="25"/>
      <c r="D94" s="9"/>
      <c r="E94" s="8">
        <v>3292</v>
      </c>
      <c r="F94" s="12" t="s">
        <v>122</v>
      </c>
      <c r="G94" s="53">
        <v>3374.17</v>
      </c>
      <c r="H94" s="52"/>
      <c r="I94" s="52"/>
      <c r="J94" s="53">
        <v>1060.82</v>
      </c>
      <c r="K94" s="53">
        <f t="shared" si="16"/>
        <v>31.439435475983725</v>
      </c>
      <c r="L94" s="53"/>
    </row>
    <row r="95" spans="2:12" x14ac:dyDescent="0.25">
      <c r="B95" s="8"/>
      <c r="C95" s="25"/>
      <c r="D95" s="9"/>
      <c r="E95" s="8">
        <v>3293</v>
      </c>
      <c r="F95" s="12" t="s">
        <v>123</v>
      </c>
      <c r="G95" s="53">
        <v>642.71</v>
      </c>
      <c r="H95" s="52"/>
      <c r="I95" s="52"/>
      <c r="J95" s="53"/>
      <c r="K95" s="53">
        <f t="shared" si="16"/>
        <v>0</v>
      </c>
      <c r="L95" s="53"/>
    </row>
    <row r="96" spans="2:12" x14ac:dyDescent="0.25">
      <c r="B96" s="8"/>
      <c r="C96" s="25"/>
      <c r="D96" s="9"/>
      <c r="E96" s="8">
        <v>3294</v>
      </c>
      <c r="F96" s="12" t="s">
        <v>124</v>
      </c>
      <c r="G96" s="53">
        <v>295.16000000000003</v>
      </c>
      <c r="H96" s="52"/>
      <c r="I96" s="52"/>
      <c r="J96" s="53">
        <v>533.13</v>
      </c>
      <c r="K96" s="53">
        <f t="shared" si="16"/>
        <v>180.62406830193791</v>
      </c>
      <c r="L96" s="53"/>
    </row>
    <row r="97" spans="2:16" x14ac:dyDescent="0.25">
      <c r="B97" s="8"/>
      <c r="C97" s="25"/>
      <c r="D97" s="9"/>
      <c r="E97" s="8">
        <v>3295</v>
      </c>
      <c r="F97" s="12" t="s">
        <v>125</v>
      </c>
      <c r="G97" s="53">
        <v>322</v>
      </c>
      <c r="H97" s="52"/>
      <c r="I97" s="52"/>
      <c r="J97" s="53">
        <v>920.83</v>
      </c>
      <c r="K97" s="53">
        <f t="shared" si="16"/>
        <v>285.97204968944101</v>
      </c>
      <c r="L97" s="53"/>
    </row>
    <row r="98" spans="2:16" x14ac:dyDescent="0.25">
      <c r="B98" s="8"/>
      <c r="C98" s="25"/>
      <c r="D98" s="9"/>
      <c r="E98" s="8">
        <v>3296</v>
      </c>
      <c r="F98" s="12" t="s">
        <v>126</v>
      </c>
      <c r="G98" s="53"/>
      <c r="H98" s="52"/>
      <c r="I98" s="52"/>
      <c r="J98" s="53">
        <v>70</v>
      </c>
      <c r="K98" s="53"/>
      <c r="L98" s="53"/>
    </row>
    <row r="99" spans="2:16" x14ac:dyDescent="0.25">
      <c r="B99" s="8"/>
      <c r="C99" s="25"/>
      <c r="D99" s="9"/>
      <c r="E99" s="8">
        <v>3299</v>
      </c>
      <c r="F99" s="12" t="s">
        <v>120</v>
      </c>
      <c r="G99" s="53">
        <v>607.1</v>
      </c>
      <c r="H99" s="52"/>
      <c r="I99" s="52"/>
      <c r="J99" s="53"/>
      <c r="K99" s="53">
        <f t="shared" si="16"/>
        <v>0</v>
      </c>
      <c r="L99" s="53"/>
    </row>
    <row r="100" spans="2:16" x14ac:dyDescent="0.25">
      <c r="B100" s="8"/>
      <c r="C100" s="8">
        <v>34</v>
      </c>
      <c r="D100" s="9"/>
      <c r="E100" s="8"/>
      <c r="F100" s="12" t="s">
        <v>127</v>
      </c>
      <c r="G100" s="52">
        <v>1304.03</v>
      </c>
      <c r="H100" s="52">
        <f t="shared" ref="H100" si="20">H103</f>
        <v>3981.68</v>
      </c>
      <c r="I100" s="52">
        <v>6000</v>
      </c>
      <c r="J100" s="52">
        <v>2902.46</v>
      </c>
      <c r="K100" s="53">
        <f t="shared" si="16"/>
        <v>222.57616772620264</v>
      </c>
      <c r="L100" s="53">
        <f t="shared" si="17"/>
        <v>48.374333333333333</v>
      </c>
    </row>
    <row r="101" spans="2:16" x14ac:dyDescent="0.25">
      <c r="B101" s="8"/>
      <c r="C101" s="25"/>
      <c r="D101" s="9">
        <v>342</v>
      </c>
      <c r="E101" s="8"/>
      <c r="F101" s="12" t="s">
        <v>196</v>
      </c>
      <c r="G101" s="52"/>
      <c r="H101" s="52"/>
      <c r="I101" s="52"/>
      <c r="J101" s="52"/>
      <c r="K101" s="53"/>
      <c r="L101" s="53"/>
    </row>
    <row r="102" spans="2:16" x14ac:dyDescent="0.25">
      <c r="B102" s="8"/>
      <c r="C102" s="25"/>
      <c r="D102" s="9"/>
      <c r="E102" s="8">
        <v>3423</v>
      </c>
      <c r="F102" s="12" t="s">
        <v>196</v>
      </c>
      <c r="G102" s="52"/>
      <c r="H102" s="52"/>
      <c r="I102" s="52"/>
      <c r="J102" s="52"/>
      <c r="K102" s="53"/>
      <c r="L102" s="53"/>
      <c r="P102" s="75"/>
    </row>
    <row r="103" spans="2:16" x14ac:dyDescent="0.25">
      <c r="B103" s="8"/>
      <c r="C103" s="25"/>
      <c r="D103" s="9">
        <v>343</v>
      </c>
      <c r="E103" s="8"/>
      <c r="F103" s="12" t="s">
        <v>128</v>
      </c>
      <c r="G103" s="53">
        <v>1304.03</v>
      </c>
      <c r="H103" s="52">
        <v>3981.68</v>
      </c>
      <c r="I103" s="52">
        <v>6000</v>
      </c>
      <c r="J103" s="53">
        <v>2902.46</v>
      </c>
      <c r="K103" s="53">
        <f t="shared" si="16"/>
        <v>222.57616772620264</v>
      </c>
      <c r="L103" s="53">
        <f t="shared" si="17"/>
        <v>48.374333333333333</v>
      </c>
      <c r="P103" s="75"/>
    </row>
    <row r="104" spans="2:16" x14ac:dyDescent="0.25">
      <c r="B104" s="8"/>
      <c r="C104" s="25"/>
      <c r="D104" s="9"/>
      <c r="E104" s="8">
        <v>3431</v>
      </c>
      <c r="F104" s="12" t="s">
        <v>129</v>
      </c>
      <c r="G104" s="52">
        <v>1304.03</v>
      </c>
      <c r="H104" s="52"/>
      <c r="I104" s="52">
        <v>6000</v>
      </c>
      <c r="J104" s="52">
        <v>2902.46</v>
      </c>
      <c r="K104" s="53">
        <f t="shared" si="16"/>
        <v>222.57616772620264</v>
      </c>
      <c r="L104" s="53">
        <f t="shared" si="17"/>
        <v>48.374333333333333</v>
      </c>
      <c r="P104" s="75"/>
    </row>
    <row r="105" spans="2:16" ht="25.5" x14ac:dyDescent="0.25">
      <c r="B105" s="8"/>
      <c r="C105" s="25"/>
      <c r="D105" s="9"/>
      <c r="E105" s="8">
        <v>3432</v>
      </c>
      <c r="F105" s="11" t="s">
        <v>130</v>
      </c>
      <c r="G105" s="53"/>
      <c r="H105" s="52"/>
      <c r="I105" s="52"/>
      <c r="J105" s="53"/>
      <c r="K105" s="53"/>
      <c r="L105" s="53"/>
      <c r="P105" s="75"/>
    </row>
    <row r="106" spans="2:16" x14ac:dyDescent="0.25">
      <c r="B106" s="8"/>
      <c r="C106" s="25"/>
      <c r="D106" s="9"/>
      <c r="E106" s="8">
        <v>3433</v>
      </c>
      <c r="F106" s="11" t="s">
        <v>131</v>
      </c>
      <c r="G106" s="53"/>
      <c r="H106" s="52"/>
      <c r="I106" s="52"/>
      <c r="J106" s="53"/>
      <c r="K106" s="53"/>
      <c r="L106" s="53"/>
      <c r="P106" s="75"/>
    </row>
    <row r="107" spans="2:16" x14ac:dyDescent="0.25">
      <c r="B107" s="8"/>
      <c r="C107" s="25"/>
      <c r="D107" s="9"/>
      <c r="E107" s="8">
        <v>3434</v>
      </c>
      <c r="F107" s="11" t="s">
        <v>197</v>
      </c>
      <c r="G107" s="53"/>
      <c r="H107" s="52"/>
      <c r="I107" s="52"/>
      <c r="J107" s="53"/>
      <c r="K107" s="53"/>
      <c r="L107" s="53"/>
    </row>
    <row r="108" spans="2:16" x14ac:dyDescent="0.25">
      <c r="B108" s="8"/>
      <c r="C108" s="8">
        <v>38</v>
      </c>
      <c r="D108" s="9"/>
      <c r="E108" s="8"/>
      <c r="F108" s="12" t="s">
        <v>211</v>
      </c>
      <c r="G108" s="53"/>
      <c r="H108" s="52">
        <f t="shared" ref="H108" si="21">H111</f>
        <v>160594.59999999998</v>
      </c>
      <c r="I108" s="52"/>
      <c r="J108" s="53"/>
      <c r="K108" s="53"/>
      <c r="L108" s="53"/>
    </row>
    <row r="109" spans="2:16" x14ac:dyDescent="0.25">
      <c r="B109" s="8"/>
      <c r="C109" s="25"/>
      <c r="D109" s="9">
        <v>383</v>
      </c>
      <c r="E109" s="8"/>
      <c r="F109" s="12" t="s">
        <v>212</v>
      </c>
      <c r="G109" s="52"/>
      <c r="H109" s="52"/>
      <c r="I109" s="52"/>
      <c r="J109" s="52"/>
      <c r="K109" s="53"/>
      <c r="L109" s="53"/>
    </row>
    <row r="110" spans="2:16" x14ac:dyDescent="0.25">
      <c r="B110" s="8"/>
      <c r="C110" s="25"/>
      <c r="D110" s="9"/>
      <c r="E110" s="8">
        <v>3835</v>
      </c>
      <c r="F110" s="12" t="s">
        <v>213</v>
      </c>
      <c r="G110" s="53"/>
      <c r="H110" s="52"/>
      <c r="I110" s="52"/>
      <c r="J110" s="53"/>
      <c r="K110" s="53"/>
      <c r="L110" s="53"/>
      <c r="P110" s="75"/>
    </row>
    <row r="111" spans="2:16" x14ac:dyDescent="0.25">
      <c r="B111" s="10">
        <v>4</v>
      </c>
      <c r="C111" s="10"/>
      <c r="D111" s="10"/>
      <c r="E111" s="10"/>
      <c r="F111" s="23" t="s">
        <v>6</v>
      </c>
      <c r="G111" s="52">
        <v>4390.8500000000004</v>
      </c>
      <c r="H111" s="52">
        <f>H114+H128</f>
        <v>160594.59999999998</v>
      </c>
      <c r="I111" s="52">
        <v>55677.25</v>
      </c>
      <c r="J111" s="52">
        <v>6970.43</v>
      </c>
      <c r="K111" s="53">
        <f t="shared" si="16"/>
        <v>158.74898937563341</v>
      </c>
      <c r="L111" s="53">
        <f t="shared" si="17"/>
        <v>12.519350363029783</v>
      </c>
    </row>
    <row r="112" spans="2:16" ht="25.5" x14ac:dyDescent="0.25">
      <c r="B112" s="10"/>
      <c r="C112" s="10">
        <v>41</v>
      </c>
      <c r="D112" s="10"/>
      <c r="E112" s="10"/>
      <c r="F112" s="23" t="s">
        <v>215</v>
      </c>
      <c r="G112" s="52">
        <v>1438.9</v>
      </c>
      <c r="H112" s="52"/>
      <c r="I112" s="52">
        <v>4189</v>
      </c>
      <c r="J112" s="52">
        <v>4346.6499999999996</v>
      </c>
      <c r="K112" s="53">
        <f t="shared" si="16"/>
        <v>302.08145110848557</v>
      </c>
      <c r="L112" s="53">
        <f t="shared" si="17"/>
        <v>103.76342802578181</v>
      </c>
    </row>
    <row r="113" spans="2:12" x14ac:dyDescent="0.25">
      <c r="B113" s="10"/>
      <c r="C113" s="10">
        <v>412</v>
      </c>
      <c r="D113" s="10"/>
      <c r="E113" s="10"/>
      <c r="F113" s="23" t="s">
        <v>206</v>
      </c>
      <c r="G113" s="52">
        <v>1438.9</v>
      </c>
      <c r="H113" s="52"/>
      <c r="I113" s="52">
        <v>4189</v>
      </c>
      <c r="J113" s="52">
        <v>4346.6499999999996</v>
      </c>
      <c r="K113" s="53">
        <f t="shared" si="16"/>
        <v>302.08145110848557</v>
      </c>
      <c r="L113" s="53">
        <f t="shared" si="17"/>
        <v>103.76342802578181</v>
      </c>
    </row>
    <row r="114" spans="2:12" x14ac:dyDescent="0.25">
      <c r="B114" s="11"/>
      <c r="C114" s="11">
        <v>42</v>
      </c>
      <c r="D114" s="11"/>
      <c r="E114" s="11"/>
      <c r="F114" s="24" t="s">
        <v>132</v>
      </c>
      <c r="G114" s="52">
        <v>2951.95</v>
      </c>
      <c r="H114" s="52">
        <f t="shared" ref="H114" si="22">H115+H117+H124</f>
        <v>33180.699999999997</v>
      </c>
      <c r="I114" s="52">
        <v>32651.25</v>
      </c>
      <c r="J114" s="52">
        <v>2623.78</v>
      </c>
      <c r="K114" s="53">
        <f t="shared" si="16"/>
        <v>88.882941784244323</v>
      </c>
      <c r="L114" s="53">
        <f t="shared" si="17"/>
        <v>8.0357719842272513</v>
      </c>
    </row>
    <row r="115" spans="2:12" x14ac:dyDescent="0.25">
      <c r="B115" s="11"/>
      <c r="C115" s="11"/>
      <c r="D115" s="8">
        <v>421</v>
      </c>
      <c r="E115" s="8"/>
      <c r="F115" s="12" t="s">
        <v>133</v>
      </c>
      <c r="G115" s="52"/>
      <c r="H115" s="52">
        <f t="shared" ref="H115" si="23">SUM(H116)</f>
        <v>0</v>
      </c>
      <c r="I115" s="52"/>
      <c r="J115" s="52"/>
      <c r="K115" s="53"/>
      <c r="L115" s="53"/>
    </row>
    <row r="116" spans="2:12" x14ac:dyDescent="0.25">
      <c r="B116" s="11"/>
      <c r="C116" s="11"/>
      <c r="D116" s="8"/>
      <c r="E116" s="8">
        <v>4212</v>
      </c>
      <c r="F116" s="12" t="s">
        <v>134</v>
      </c>
      <c r="G116" s="53"/>
      <c r="H116" s="5"/>
      <c r="I116" s="6"/>
      <c r="J116" s="53"/>
      <c r="K116" s="53"/>
      <c r="L116" s="53"/>
    </row>
    <row r="117" spans="2:12" x14ac:dyDescent="0.25">
      <c r="B117" s="11"/>
      <c r="C117" s="11"/>
      <c r="D117" s="8">
        <v>422</v>
      </c>
      <c r="E117" s="8"/>
      <c r="F117" s="12" t="s">
        <v>135</v>
      </c>
      <c r="G117" s="52">
        <v>2951.95</v>
      </c>
      <c r="H117" s="52">
        <v>33180.699999999997</v>
      </c>
      <c r="I117" s="52">
        <v>32651.25</v>
      </c>
      <c r="J117" s="52">
        <v>2623.78</v>
      </c>
      <c r="K117" s="53">
        <f t="shared" si="16"/>
        <v>88.882941784244323</v>
      </c>
      <c r="L117" s="53">
        <f t="shared" si="17"/>
        <v>8.0357719842272513</v>
      </c>
    </row>
    <row r="118" spans="2:12" x14ac:dyDescent="0.25">
      <c r="B118" s="11"/>
      <c r="C118" s="11"/>
      <c r="D118" s="8"/>
      <c r="E118" s="8">
        <v>4221</v>
      </c>
      <c r="F118" s="12" t="s">
        <v>136</v>
      </c>
      <c r="G118" s="53">
        <v>2896.75</v>
      </c>
      <c r="H118" s="5"/>
      <c r="I118" s="6"/>
      <c r="J118" s="53">
        <v>469.5</v>
      </c>
      <c r="K118" s="53">
        <f t="shared" si="16"/>
        <v>16.207819107620608</v>
      </c>
      <c r="L118" s="53"/>
    </row>
    <row r="119" spans="2:12" x14ac:dyDescent="0.25">
      <c r="B119" s="11"/>
      <c r="C119" s="11"/>
      <c r="D119" s="8"/>
      <c r="E119" s="8">
        <v>4222</v>
      </c>
      <c r="F119" s="12" t="s">
        <v>137</v>
      </c>
      <c r="G119" s="53">
        <v>55.2</v>
      </c>
      <c r="H119" s="5"/>
      <c r="I119" s="6"/>
      <c r="J119" s="53"/>
      <c r="K119" s="53">
        <f t="shared" si="16"/>
        <v>0</v>
      </c>
      <c r="L119" s="53"/>
    </row>
    <row r="120" spans="2:12" x14ac:dyDescent="0.25">
      <c r="B120" s="11"/>
      <c r="C120" s="11"/>
      <c r="D120" s="8"/>
      <c r="E120" s="8">
        <v>4223</v>
      </c>
      <c r="F120" s="12" t="s">
        <v>138</v>
      </c>
      <c r="G120" s="53"/>
      <c r="H120" s="5"/>
      <c r="I120" s="6"/>
      <c r="J120" s="53"/>
      <c r="K120" s="53"/>
      <c r="L120" s="53"/>
    </row>
    <row r="121" spans="2:12" x14ac:dyDescent="0.25">
      <c r="B121" s="11"/>
      <c r="C121" s="11"/>
      <c r="D121" s="8"/>
      <c r="E121" s="8">
        <v>4224</v>
      </c>
      <c r="F121" s="12" t="s">
        <v>139</v>
      </c>
      <c r="G121" s="53" t="s">
        <v>216</v>
      </c>
      <c r="H121" s="5"/>
      <c r="I121" s="6"/>
      <c r="J121" s="53">
        <v>2154.2800000000002</v>
      </c>
      <c r="K121" s="53"/>
      <c r="L121" s="53"/>
    </row>
    <row r="122" spans="2:12" x14ac:dyDescent="0.25">
      <c r="B122" s="11"/>
      <c r="C122" s="11"/>
      <c r="D122" s="8"/>
      <c r="E122" s="8">
        <v>4225</v>
      </c>
      <c r="F122" s="12" t="s">
        <v>140</v>
      </c>
      <c r="G122" s="53"/>
      <c r="H122" s="5"/>
      <c r="I122" s="6"/>
      <c r="J122" s="53"/>
      <c r="K122" s="53"/>
      <c r="L122" s="53"/>
    </row>
    <row r="123" spans="2:12" x14ac:dyDescent="0.25">
      <c r="B123" s="11"/>
      <c r="C123" s="11"/>
      <c r="D123" s="8"/>
      <c r="E123" s="8">
        <v>4227</v>
      </c>
      <c r="F123" s="12" t="s">
        <v>141</v>
      </c>
      <c r="G123" s="53" t="s">
        <v>216</v>
      </c>
      <c r="H123" s="5"/>
      <c r="I123" s="6"/>
      <c r="J123" s="53"/>
      <c r="K123" s="53"/>
      <c r="L123" s="53"/>
    </row>
    <row r="124" spans="2:12" x14ac:dyDescent="0.25">
      <c r="B124" s="11"/>
      <c r="C124" s="11"/>
      <c r="D124" s="8">
        <v>423</v>
      </c>
      <c r="E124" s="8"/>
      <c r="F124" s="12" t="s">
        <v>142</v>
      </c>
      <c r="G124" s="52"/>
      <c r="H124" s="52">
        <f t="shared" ref="H124:H126" si="24">SUM(H125)</f>
        <v>0</v>
      </c>
      <c r="I124" s="52"/>
      <c r="J124" s="52"/>
      <c r="K124" s="53"/>
      <c r="L124" s="53"/>
    </row>
    <row r="125" spans="2:12" x14ac:dyDescent="0.25">
      <c r="B125" s="11"/>
      <c r="C125" s="11"/>
      <c r="D125" s="8"/>
      <c r="E125" s="8">
        <v>4231</v>
      </c>
      <c r="F125" s="12" t="s">
        <v>143</v>
      </c>
      <c r="G125" s="53"/>
      <c r="H125" s="5"/>
      <c r="I125" s="6"/>
      <c r="J125" s="53"/>
      <c r="K125" s="53"/>
      <c r="L125" s="53"/>
    </row>
    <row r="126" spans="2:12" x14ac:dyDescent="0.25">
      <c r="B126" s="11"/>
      <c r="C126" s="11"/>
      <c r="D126" s="8">
        <v>426</v>
      </c>
      <c r="E126" s="8"/>
      <c r="F126" s="12" t="s">
        <v>206</v>
      </c>
      <c r="G126" s="52"/>
      <c r="H126" s="52">
        <f t="shared" si="24"/>
        <v>0</v>
      </c>
      <c r="I126" s="52"/>
      <c r="J126" s="52"/>
      <c r="K126" s="53"/>
      <c r="L126" s="53"/>
    </row>
    <row r="127" spans="2:12" x14ac:dyDescent="0.25">
      <c r="B127" s="11"/>
      <c r="C127" s="11"/>
      <c r="D127" s="8"/>
      <c r="E127" s="8">
        <v>4262</v>
      </c>
      <c r="F127" s="12" t="s">
        <v>207</v>
      </c>
      <c r="G127" s="53"/>
      <c r="H127" s="5"/>
      <c r="I127" s="6"/>
      <c r="J127" s="53"/>
      <c r="K127" s="53"/>
      <c r="L127" s="53"/>
    </row>
    <row r="128" spans="2:12" x14ac:dyDescent="0.25">
      <c r="B128" s="11"/>
      <c r="C128" s="11">
        <v>45</v>
      </c>
      <c r="D128" s="8"/>
      <c r="E128" s="8"/>
      <c r="F128" s="12" t="s">
        <v>144</v>
      </c>
      <c r="G128" s="52"/>
      <c r="H128" s="52">
        <f t="shared" ref="H128" si="25">SUM(H129,H130)</f>
        <v>127413.9</v>
      </c>
      <c r="I128" s="52">
        <v>18837</v>
      </c>
      <c r="J128" s="52"/>
      <c r="K128" s="53"/>
      <c r="L128" s="53">
        <f t="shared" ref="L128:L129" si="26">J128/I128*100</f>
        <v>0</v>
      </c>
    </row>
    <row r="129" spans="2:12" x14ac:dyDescent="0.25">
      <c r="B129" s="11"/>
      <c r="C129" s="11"/>
      <c r="D129" s="8">
        <v>451</v>
      </c>
      <c r="E129" s="8"/>
      <c r="F129" s="12" t="s">
        <v>145</v>
      </c>
      <c r="G129" s="53">
        <f>-H129</f>
        <v>-127413.9</v>
      </c>
      <c r="H129" s="52">
        <v>127413.9</v>
      </c>
      <c r="I129" s="52">
        <v>18837</v>
      </c>
      <c r="J129" s="53"/>
      <c r="K129" s="53">
        <f t="shared" ref="K129" si="27">J129/G129*100</f>
        <v>0</v>
      </c>
      <c r="L129" s="53">
        <f t="shared" si="26"/>
        <v>0</v>
      </c>
    </row>
    <row r="130" spans="2:12" x14ac:dyDescent="0.25">
      <c r="B130" s="11"/>
      <c r="C130" s="11"/>
      <c r="D130" s="8">
        <v>453</v>
      </c>
      <c r="E130" s="8"/>
      <c r="F130" s="12" t="s">
        <v>146</v>
      </c>
      <c r="G130" s="52"/>
      <c r="H130" s="52"/>
      <c r="I130" s="52"/>
      <c r="J130" s="52"/>
      <c r="K130" s="53"/>
      <c r="L130" s="53"/>
    </row>
    <row r="131" spans="2:12" x14ac:dyDescent="0.25">
      <c r="B131" s="30"/>
      <c r="C131" s="30"/>
      <c r="D131" s="30"/>
      <c r="E131" s="30">
        <v>922</v>
      </c>
      <c r="F131" s="30"/>
      <c r="G131" s="58"/>
      <c r="H131" s="58">
        <f t="shared" ref="H131" si="28">H10-H58</f>
        <v>286784.96000000089</v>
      </c>
      <c r="I131" s="58"/>
      <c r="J131" s="58"/>
      <c r="K131" s="53"/>
      <c r="L131" s="53"/>
    </row>
  </sheetData>
  <mergeCells count="7">
    <mergeCell ref="B8:F8"/>
    <mergeCell ref="B9:F9"/>
    <mergeCell ref="B56:F56"/>
    <mergeCell ref="B57:F57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0"/>
  <sheetViews>
    <sheetView topLeftCell="A7" workbookViewId="0">
      <selection activeCell="F28" sqref="F28"/>
    </sheetView>
  </sheetViews>
  <sheetFormatPr defaultRowHeight="15" x14ac:dyDescent="0.25"/>
  <cols>
    <col min="2" max="2" width="40.4257812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0" t="s">
        <v>40</v>
      </c>
      <c r="C2" s="80"/>
      <c r="D2" s="80"/>
      <c r="E2" s="80"/>
      <c r="F2" s="80"/>
      <c r="G2" s="80"/>
      <c r="H2" s="80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4" t="s">
        <v>7</v>
      </c>
      <c r="C4" s="44" t="s">
        <v>203</v>
      </c>
      <c r="D4" s="44" t="s">
        <v>193</v>
      </c>
      <c r="E4" s="44" t="s">
        <v>224</v>
      </c>
      <c r="F4" s="44" t="s">
        <v>225</v>
      </c>
      <c r="G4" s="44" t="s">
        <v>17</v>
      </c>
      <c r="H4" s="44" t="s">
        <v>51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19</v>
      </c>
      <c r="H5" s="44" t="s">
        <v>20</v>
      </c>
    </row>
    <row r="6" spans="2:8" x14ac:dyDescent="0.25">
      <c r="B6" s="7" t="s">
        <v>39</v>
      </c>
      <c r="C6" s="52">
        <v>697426.55</v>
      </c>
      <c r="D6" s="52"/>
      <c r="E6" s="52">
        <v>3262931</v>
      </c>
      <c r="F6" s="52">
        <v>995841.68</v>
      </c>
      <c r="G6" s="53">
        <f>F6/C6*100</f>
        <v>142.78803696245862</v>
      </c>
      <c r="H6" s="53">
        <f>F6/E6*100</f>
        <v>30.519851017382837</v>
      </c>
    </row>
    <row r="7" spans="2:8" x14ac:dyDescent="0.25">
      <c r="B7" s="7" t="s">
        <v>37</v>
      </c>
      <c r="C7" s="59"/>
      <c r="D7" s="52"/>
      <c r="E7" s="52">
        <v>381763</v>
      </c>
      <c r="F7" s="59">
        <v>159563</v>
      </c>
      <c r="G7" s="53"/>
      <c r="H7" s="53">
        <f t="shared" ref="H7:H28" si="0">F7/E7*100</f>
        <v>41.796350091548945</v>
      </c>
    </row>
    <row r="8" spans="2:8" x14ac:dyDescent="0.25">
      <c r="B8" s="34" t="s">
        <v>36</v>
      </c>
      <c r="C8" s="57"/>
      <c r="D8" s="52"/>
      <c r="E8" s="52">
        <v>381763</v>
      </c>
      <c r="F8" s="57">
        <v>159563</v>
      </c>
      <c r="G8" s="53"/>
      <c r="H8" s="53">
        <f t="shared" si="0"/>
        <v>41.796350091548945</v>
      </c>
    </row>
    <row r="9" spans="2:8" x14ac:dyDescent="0.25">
      <c r="B9" s="7" t="s">
        <v>32</v>
      </c>
      <c r="C9" s="52">
        <v>73011.81</v>
      </c>
      <c r="D9" s="52"/>
      <c r="E9" s="52">
        <v>430000</v>
      </c>
      <c r="F9" s="52">
        <v>225772.28</v>
      </c>
      <c r="G9" s="53">
        <f t="shared" ref="G9:G36" si="1">F9/C9*100</f>
        <v>309.22706888104818</v>
      </c>
      <c r="H9" s="53">
        <f t="shared" si="0"/>
        <v>52.505181395348835</v>
      </c>
    </row>
    <row r="10" spans="2:8" x14ac:dyDescent="0.25">
      <c r="B10" s="32" t="s">
        <v>151</v>
      </c>
      <c r="C10" s="57">
        <v>73011.81</v>
      </c>
      <c r="D10" s="52"/>
      <c r="E10" s="52">
        <v>430000</v>
      </c>
      <c r="F10" s="57">
        <v>225772.28</v>
      </c>
      <c r="G10" s="53">
        <f t="shared" si="1"/>
        <v>309.22706888104818</v>
      </c>
      <c r="H10" s="53">
        <f t="shared" si="0"/>
        <v>52.505181395348835</v>
      </c>
    </row>
    <row r="11" spans="2:8" x14ac:dyDescent="0.25">
      <c r="B11" s="7" t="s">
        <v>152</v>
      </c>
      <c r="C11" s="52">
        <v>577287</v>
      </c>
      <c r="D11" s="52"/>
      <c r="E11" s="52">
        <v>2447968</v>
      </c>
      <c r="F11" s="52"/>
      <c r="G11" s="53">
        <f t="shared" si="1"/>
        <v>0</v>
      </c>
      <c r="H11" s="53">
        <f t="shared" si="0"/>
        <v>0</v>
      </c>
    </row>
    <row r="12" spans="2:8" x14ac:dyDescent="0.25">
      <c r="B12" s="13" t="s">
        <v>153</v>
      </c>
      <c r="C12" s="53">
        <v>577287</v>
      </c>
      <c r="D12" s="52"/>
      <c r="E12" s="52">
        <v>2319968</v>
      </c>
      <c r="F12" s="53">
        <v>569867.68999999994</v>
      </c>
      <c r="G12" s="53">
        <f t="shared" si="1"/>
        <v>98.714796972736252</v>
      </c>
      <c r="H12" s="53">
        <f t="shared" si="0"/>
        <v>24.563601308293904</v>
      </c>
    </row>
    <row r="13" spans="2:8" x14ac:dyDescent="0.25">
      <c r="B13" s="13" t="s">
        <v>154</v>
      </c>
      <c r="C13" s="53">
        <v>47029.88</v>
      </c>
      <c r="D13" s="52"/>
      <c r="E13" s="52">
        <v>128000</v>
      </c>
      <c r="F13" s="53">
        <v>40315.160000000003</v>
      </c>
      <c r="G13" s="53">
        <f t="shared" si="1"/>
        <v>85.722438585852245</v>
      </c>
      <c r="H13" s="53">
        <f t="shared" si="0"/>
        <v>31.496218750000004</v>
      </c>
    </row>
    <row r="14" spans="2:8" x14ac:dyDescent="0.25">
      <c r="B14" s="60" t="s">
        <v>155</v>
      </c>
      <c r="C14" s="52"/>
      <c r="D14" s="52"/>
      <c r="E14" s="52">
        <v>2200</v>
      </c>
      <c r="F14" s="52"/>
      <c r="G14" s="53"/>
      <c r="H14" s="53">
        <f t="shared" si="0"/>
        <v>0</v>
      </c>
    </row>
    <row r="15" spans="2:8" x14ac:dyDescent="0.25">
      <c r="B15" s="13" t="s">
        <v>156</v>
      </c>
      <c r="C15" s="52"/>
      <c r="D15" s="52"/>
      <c r="E15" s="52">
        <v>2200</v>
      </c>
      <c r="F15" s="52"/>
      <c r="G15" s="53"/>
      <c r="H15" s="53">
        <f t="shared" si="0"/>
        <v>0</v>
      </c>
    </row>
    <row r="16" spans="2:8" x14ac:dyDescent="0.25">
      <c r="B16" s="13" t="s">
        <v>157</v>
      </c>
      <c r="C16" s="52"/>
      <c r="D16" s="52"/>
      <c r="E16" s="52"/>
      <c r="F16" s="52"/>
      <c r="G16" s="53"/>
      <c r="H16" s="53"/>
    </row>
    <row r="17" spans="2:8" x14ac:dyDescent="0.25">
      <c r="B17" s="7" t="s">
        <v>158</v>
      </c>
      <c r="C17" s="52"/>
      <c r="D17" s="52"/>
      <c r="E17" s="52"/>
      <c r="F17" s="52"/>
      <c r="G17" s="53"/>
      <c r="H17" s="53"/>
    </row>
    <row r="18" spans="2:8" x14ac:dyDescent="0.25">
      <c r="B18" s="13" t="s">
        <v>159</v>
      </c>
      <c r="C18" s="52"/>
      <c r="D18" s="52"/>
      <c r="E18" s="52"/>
      <c r="F18" s="52"/>
      <c r="G18" s="53"/>
      <c r="H18" s="53"/>
    </row>
    <row r="19" spans="2:8" x14ac:dyDescent="0.25">
      <c r="B19" s="10" t="s">
        <v>160</v>
      </c>
      <c r="C19" s="52">
        <v>97.86</v>
      </c>
      <c r="D19" s="52"/>
      <c r="E19" s="52">
        <v>1000</v>
      </c>
      <c r="F19" s="52">
        <v>323.55</v>
      </c>
      <c r="G19" s="53">
        <f t="shared" si="1"/>
        <v>330.62538320049055</v>
      </c>
      <c r="H19" s="53">
        <f t="shared" si="0"/>
        <v>32.355000000000004</v>
      </c>
    </row>
    <row r="20" spans="2:8" ht="25.5" x14ac:dyDescent="0.25">
      <c r="B20" s="13" t="s">
        <v>161</v>
      </c>
      <c r="C20" s="52">
        <v>97.86</v>
      </c>
      <c r="D20" s="52"/>
      <c r="E20" s="52">
        <v>1000</v>
      </c>
      <c r="F20" s="52">
        <v>323.55</v>
      </c>
      <c r="G20" s="53">
        <f t="shared" si="1"/>
        <v>330.62538320049055</v>
      </c>
      <c r="H20" s="53">
        <f t="shared" si="0"/>
        <v>32.355000000000004</v>
      </c>
    </row>
    <row r="21" spans="2:8" ht="15.75" customHeight="1" x14ac:dyDescent="0.25">
      <c r="B21" s="7" t="s">
        <v>38</v>
      </c>
      <c r="C21" s="52">
        <v>726628.15</v>
      </c>
      <c r="D21" s="52"/>
      <c r="E21" s="52">
        <v>3140342</v>
      </c>
      <c r="F21" s="52">
        <v>1184757.01</v>
      </c>
      <c r="G21" s="53">
        <f t="shared" si="1"/>
        <v>163.04859782820139</v>
      </c>
      <c r="H21" s="53">
        <f t="shared" si="0"/>
        <v>37.727005848407593</v>
      </c>
    </row>
    <row r="22" spans="2:8" ht="15.75" customHeight="1" x14ac:dyDescent="0.25">
      <c r="B22" s="7" t="s">
        <v>37</v>
      </c>
      <c r="C22" s="52"/>
      <c r="D22" s="52"/>
      <c r="E22" s="52">
        <v>381763</v>
      </c>
      <c r="F22" s="52">
        <v>159563</v>
      </c>
      <c r="G22" s="53"/>
      <c r="H22" s="53">
        <f t="shared" si="0"/>
        <v>41.796350091548945</v>
      </c>
    </row>
    <row r="23" spans="2:8" x14ac:dyDescent="0.25">
      <c r="B23" s="34" t="s">
        <v>36</v>
      </c>
      <c r="C23" s="57"/>
      <c r="D23" s="52"/>
      <c r="E23" s="52">
        <v>381763</v>
      </c>
      <c r="F23" s="57">
        <v>159563</v>
      </c>
      <c r="G23" s="53"/>
      <c r="H23" s="53">
        <f t="shared" si="0"/>
        <v>41.796350091548945</v>
      </c>
    </row>
    <row r="24" spans="2:8" x14ac:dyDescent="0.25">
      <c r="B24" s="23" t="s">
        <v>32</v>
      </c>
      <c r="C24" s="52">
        <v>102213.18</v>
      </c>
      <c r="D24" s="52"/>
      <c r="E24" s="52">
        <v>307411</v>
      </c>
      <c r="F24" s="52">
        <v>417512.95</v>
      </c>
      <c r="G24" s="53">
        <f t="shared" si="1"/>
        <v>408.47271359720929</v>
      </c>
      <c r="H24" s="53">
        <f t="shared" si="0"/>
        <v>135.81587841684259</v>
      </c>
    </row>
    <row r="25" spans="2:8" x14ac:dyDescent="0.25">
      <c r="B25" s="9" t="s">
        <v>162</v>
      </c>
      <c r="C25" s="57">
        <v>102213.18</v>
      </c>
      <c r="D25" s="52"/>
      <c r="E25" s="52">
        <v>307411</v>
      </c>
      <c r="F25" s="57">
        <v>417512.95</v>
      </c>
      <c r="G25" s="53">
        <f t="shared" si="1"/>
        <v>408.47271359720929</v>
      </c>
      <c r="H25" s="53">
        <f t="shared" si="0"/>
        <v>135.81587841684259</v>
      </c>
    </row>
    <row r="26" spans="2:8" x14ac:dyDescent="0.25">
      <c r="B26" s="10" t="s">
        <v>152</v>
      </c>
      <c r="C26" s="52">
        <v>624317.11</v>
      </c>
      <c r="D26" s="52"/>
      <c r="E26" s="52">
        <v>2447968</v>
      </c>
      <c r="F26" s="52">
        <v>607681.06000000006</v>
      </c>
      <c r="G26" s="53">
        <f t="shared" si="1"/>
        <v>97.335320507233902</v>
      </c>
      <c r="H26" s="53">
        <f t="shared" si="0"/>
        <v>24.823897207806642</v>
      </c>
    </row>
    <row r="27" spans="2:8" x14ac:dyDescent="0.25">
      <c r="B27" s="9" t="s">
        <v>163</v>
      </c>
      <c r="C27" s="57">
        <v>577287.23</v>
      </c>
      <c r="D27" s="52"/>
      <c r="E27" s="52">
        <v>2319968</v>
      </c>
      <c r="F27" s="57">
        <v>567365.9</v>
      </c>
      <c r="G27" s="53">
        <f t="shared" si="1"/>
        <v>98.281387585864323</v>
      </c>
      <c r="H27" s="53">
        <f t="shared" si="0"/>
        <v>24.455764045021311</v>
      </c>
    </row>
    <row r="28" spans="2:8" x14ac:dyDescent="0.25">
      <c r="B28" s="9" t="s">
        <v>154</v>
      </c>
      <c r="C28" s="57">
        <v>47029.88</v>
      </c>
      <c r="D28" s="52"/>
      <c r="E28" s="52">
        <v>128000</v>
      </c>
      <c r="F28" s="57">
        <v>40315.160000000003</v>
      </c>
      <c r="G28" s="53">
        <f t="shared" si="1"/>
        <v>85.722438585852245</v>
      </c>
      <c r="H28" s="53">
        <f t="shared" si="0"/>
        <v>31.496218750000004</v>
      </c>
    </row>
    <row r="29" spans="2:8" x14ac:dyDescent="0.25">
      <c r="B29" s="10" t="s">
        <v>155</v>
      </c>
      <c r="C29" s="52"/>
      <c r="D29" s="52"/>
      <c r="E29" s="52">
        <v>2200</v>
      </c>
      <c r="F29" s="52"/>
      <c r="G29" s="53"/>
      <c r="H29" s="53">
        <f t="shared" ref="H29:H36" si="2">F29/E29</f>
        <v>0</v>
      </c>
    </row>
    <row r="30" spans="2:8" x14ac:dyDescent="0.25">
      <c r="B30" s="9" t="s">
        <v>199</v>
      </c>
      <c r="C30" s="52"/>
      <c r="D30" s="52"/>
      <c r="E30" s="52">
        <v>2200</v>
      </c>
      <c r="F30" s="52"/>
      <c r="G30" s="53"/>
      <c r="H30" s="53">
        <f t="shared" si="2"/>
        <v>0</v>
      </c>
    </row>
    <row r="31" spans="2:8" x14ac:dyDescent="0.25">
      <c r="B31" s="9" t="s">
        <v>164</v>
      </c>
      <c r="C31" s="52"/>
      <c r="D31" s="52"/>
      <c r="E31" s="52"/>
      <c r="F31" s="52"/>
      <c r="G31" s="53"/>
      <c r="H31" s="53"/>
    </row>
    <row r="32" spans="2:8" x14ac:dyDescent="0.25">
      <c r="B32" s="13" t="s">
        <v>157</v>
      </c>
      <c r="C32" s="57"/>
      <c r="D32" s="52"/>
      <c r="E32" s="52"/>
      <c r="F32" s="57"/>
      <c r="G32" s="53"/>
      <c r="H32" s="53"/>
    </row>
    <row r="33" spans="2:8" x14ac:dyDescent="0.25">
      <c r="B33" s="7" t="s">
        <v>158</v>
      </c>
      <c r="C33" s="52"/>
      <c r="D33" s="52"/>
      <c r="E33" s="52"/>
      <c r="F33" s="52"/>
      <c r="G33" s="53"/>
      <c r="H33" s="53"/>
    </row>
    <row r="34" spans="2:8" x14ac:dyDescent="0.25">
      <c r="B34" s="13" t="s">
        <v>159</v>
      </c>
      <c r="C34" s="57"/>
      <c r="D34" s="52"/>
      <c r="E34" s="52"/>
      <c r="F34" s="57"/>
      <c r="G34" s="53"/>
      <c r="H34" s="53"/>
    </row>
    <row r="35" spans="2:8" x14ac:dyDescent="0.25">
      <c r="B35" s="10" t="s">
        <v>160</v>
      </c>
      <c r="C35" s="52">
        <v>97.86</v>
      </c>
      <c r="D35" s="52"/>
      <c r="E35" s="52">
        <v>1000</v>
      </c>
      <c r="F35" s="52"/>
      <c r="G35" s="53">
        <f t="shared" si="1"/>
        <v>0</v>
      </c>
      <c r="H35" s="53">
        <f t="shared" si="2"/>
        <v>0</v>
      </c>
    </row>
    <row r="36" spans="2:8" ht="25.5" x14ac:dyDescent="0.25">
      <c r="B36" s="13" t="s">
        <v>161</v>
      </c>
      <c r="C36" s="57">
        <v>97.86</v>
      </c>
      <c r="D36" s="52"/>
      <c r="E36" s="52">
        <v>1000</v>
      </c>
      <c r="F36" s="57"/>
      <c r="G36" s="53">
        <f t="shared" si="1"/>
        <v>0</v>
      </c>
      <c r="H36" s="53">
        <f t="shared" si="2"/>
        <v>0</v>
      </c>
    </row>
    <row r="37" spans="2:8" x14ac:dyDescent="0.25">
      <c r="B37" s="10" t="s">
        <v>200</v>
      </c>
      <c r="C37" s="52"/>
      <c r="D37" s="52"/>
      <c r="E37" s="52"/>
      <c r="F37" s="52"/>
      <c r="G37" s="53"/>
      <c r="H37" s="53"/>
    </row>
    <row r="38" spans="2:8" ht="25.5" x14ac:dyDescent="0.25">
      <c r="B38" s="13" t="s">
        <v>201</v>
      </c>
      <c r="C38" s="57"/>
      <c r="D38" s="52"/>
      <c r="E38" s="52"/>
      <c r="F38" s="57"/>
      <c r="G38" s="53"/>
      <c r="H38" s="53"/>
    </row>
    <row r="39" spans="2:8" x14ac:dyDescent="0.25">
      <c r="B39" s="37"/>
      <c r="C39" s="58"/>
      <c r="D39" s="52"/>
      <c r="E39" s="52"/>
      <c r="F39" s="58"/>
      <c r="G39" s="53"/>
      <c r="H39" s="53"/>
    </row>
    <row r="40" spans="2:8" x14ac:dyDescent="0.25">
      <c r="B40" s="37"/>
      <c r="C40" s="30"/>
      <c r="D40" s="53"/>
      <c r="E40" s="30"/>
      <c r="F40" s="30"/>
      <c r="G40" s="53"/>
      <c r="H40" s="53"/>
    </row>
  </sheetData>
  <mergeCells count="1">
    <mergeCell ref="B2:H2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9"/>
  <sheetViews>
    <sheetView workbookViewId="0">
      <selection activeCell="F37" sqref="F37"/>
    </sheetView>
  </sheetViews>
  <sheetFormatPr defaultRowHeight="15" x14ac:dyDescent="0.25"/>
  <cols>
    <col min="2" max="2" width="37.7109375" customWidth="1"/>
    <col min="3" max="3" width="25.28515625" customWidth="1"/>
    <col min="4" max="4" width="25.28515625" hidden="1" customWidth="1"/>
    <col min="5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0" t="s">
        <v>49</v>
      </c>
      <c r="C2" s="80"/>
      <c r="D2" s="80"/>
      <c r="E2" s="80"/>
      <c r="F2" s="80"/>
      <c r="G2" s="80"/>
      <c r="H2" s="80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4" t="s">
        <v>7</v>
      </c>
      <c r="C4" s="44" t="s">
        <v>204</v>
      </c>
      <c r="D4" s="44" t="s">
        <v>193</v>
      </c>
      <c r="E4" s="44" t="s">
        <v>224</v>
      </c>
      <c r="F4" s="44" t="s">
        <v>226</v>
      </c>
      <c r="G4" s="44" t="s">
        <v>17</v>
      </c>
      <c r="H4" s="44" t="s">
        <v>51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19</v>
      </c>
      <c r="H5" s="44" t="s">
        <v>20</v>
      </c>
    </row>
    <row r="6" spans="2:8" ht="15.75" customHeight="1" x14ac:dyDescent="0.25">
      <c r="B6" s="7" t="s">
        <v>38</v>
      </c>
      <c r="C6" s="52">
        <v>27360.53</v>
      </c>
      <c r="D6" s="52">
        <f t="shared" ref="D6:D7" si="0">D7</f>
        <v>4633687.01</v>
      </c>
      <c r="E6" s="52">
        <v>3140342</v>
      </c>
      <c r="F6" s="52">
        <v>1184757.01</v>
      </c>
      <c r="G6" s="53">
        <f>F6/C6*100</f>
        <v>4330.1683483470533</v>
      </c>
      <c r="H6" s="53">
        <f>F6/E6*100</f>
        <v>37.727005848407593</v>
      </c>
    </row>
    <row r="7" spans="2:8" ht="15.75" customHeight="1" x14ac:dyDescent="0.25">
      <c r="B7" s="7" t="s">
        <v>165</v>
      </c>
      <c r="C7" s="52">
        <v>27360.53</v>
      </c>
      <c r="D7" s="52">
        <f t="shared" si="0"/>
        <v>4633687.01</v>
      </c>
      <c r="E7" s="52">
        <v>3140342</v>
      </c>
      <c r="F7" s="52">
        <v>1184757.01</v>
      </c>
      <c r="G7" s="53">
        <f t="shared" ref="G7:G8" si="1">F7/C7*100</f>
        <v>4330.1683483470533</v>
      </c>
      <c r="H7" s="53">
        <f t="shared" ref="H7:H8" si="2">F7/E7*100</f>
        <v>37.727005848407593</v>
      </c>
    </row>
    <row r="8" spans="2:8" x14ac:dyDescent="0.25">
      <c r="B8" s="13" t="s">
        <v>166</v>
      </c>
      <c r="C8" s="53">
        <v>27360.53</v>
      </c>
      <c r="D8" s="52">
        <v>4633687.01</v>
      </c>
      <c r="E8" s="52">
        <v>4400</v>
      </c>
      <c r="F8" s="53"/>
      <c r="G8" s="53">
        <f t="shared" si="1"/>
        <v>0</v>
      </c>
      <c r="H8" s="53">
        <f t="shared" si="2"/>
        <v>0</v>
      </c>
    </row>
    <row r="9" spans="2:8" x14ac:dyDescent="0.25">
      <c r="B9" s="35" t="s">
        <v>221</v>
      </c>
      <c r="C9" s="5"/>
      <c r="D9" s="5"/>
      <c r="E9" s="5"/>
      <c r="F9" s="30">
        <v>0</v>
      </c>
      <c r="G9" s="30"/>
      <c r="H9" s="30"/>
    </row>
  </sheetData>
  <mergeCells count="1">
    <mergeCell ref="B2:H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O19" sqref="O1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80" t="s">
        <v>66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2:12" ht="15.75" customHeight="1" x14ac:dyDescent="0.25">
      <c r="B3" s="80" t="s">
        <v>41</v>
      </c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06" t="s">
        <v>7</v>
      </c>
      <c r="C5" s="107"/>
      <c r="D5" s="107"/>
      <c r="E5" s="107"/>
      <c r="F5" s="108"/>
      <c r="G5" s="46" t="s">
        <v>210</v>
      </c>
      <c r="H5" s="44" t="s">
        <v>205</v>
      </c>
      <c r="I5" s="44" t="s">
        <v>202</v>
      </c>
      <c r="J5" s="46" t="s">
        <v>203</v>
      </c>
      <c r="K5" s="46" t="s">
        <v>17</v>
      </c>
      <c r="L5" s="46" t="s">
        <v>51</v>
      </c>
    </row>
    <row r="6" spans="2:12" x14ac:dyDescent="0.25">
      <c r="B6" s="106">
        <v>1</v>
      </c>
      <c r="C6" s="107"/>
      <c r="D6" s="107"/>
      <c r="E6" s="107"/>
      <c r="F6" s="108"/>
      <c r="G6" s="46">
        <v>2</v>
      </c>
      <c r="H6" s="46">
        <v>3</v>
      </c>
      <c r="I6" s="46">
        <v>4</v>
      </c>
      <c r="J6" s="46">
        <v>5</v>
      </c>
      <c r="K6" s="46" t="s">
        <v>19</v>
      </c>
      <c r="L6" s="46" t="s">
        <v>20</v>
      </c>
    </row>
    <row r="7" spans="2:12" ht="25.5" x14ac:dyDescent="0.25">
      <c r="B7" s="7">
        <v>8</v>
      </c>
      <c r="C7" s="7"/>
      <c r="D7" s="7"/>
      <c r="E7" s="7"/>
      <c r="F7" s="7" t="s">
        <v>9</v>
      </c>
      <c r="G7" s="5"/>
      <c r="H7" s="5"/>
      <c r="I7" s="5"/>
      <c r="J7" s="30"/>
      <c r="K7" s="30"/>
      <c r="L7" s="30"/>
    </row>
    <row r="8" spans="2:12" x14ac:dyDescent="0.25">
      <c r="B8" s="7"/>
      <c r="C8" s="11">
        <v>84</v>
      </c>
      <c r="D8" s="11"/>
      <c r="E8" s="11"/>
      <c r="F8" s="11" t="s">
        <v>14</v>
      </c>
      <c r="G8" s="5"/>
      <c r="H8" s="5"/>
      <c r="I8" s="5"/>
      <c r="J8" s="30"/>
      <c r="K8" s="30"/>
      <c r="L8" s="30"/>
    </row>
    <row r="9" spans="2:12" ht="51" x14ac:dyDescent="0.25">
      <c r="B9" s="8"/>
      <c r="C9" s="8"/>
      <c r="D9" s="8">
        <v>841</v>
      </c>
      <c r="E9" s="8"/>
      <c r="F9" s="31" t="s">
        <v>42</v>
      </c>
      <c r="G9" s="5"/>
      <c r="H9" s="5"/>
      <c r="I9" s="5"/>
      <c r="J9" s="30"/>
      <c r="K9" s="30"/>
      <c r="L9" s="30"/>
    </row>
    <row r="10" spans="2:12" ht="25.5" x14ac:dyDescent="0.25">
      <c r="B10" s="8"/>
      <c r="C10" s="8"/>
      <c r="D10" s="8"/>
      <c r="E10" s="8">
        <v>8413</v>
      </c>
      <c r="F10" s="31" t="s">
        <v>43</v>
      </c>
      <c r="G10" s="5"/>
      <c r="H10" s="5"/>
      <c r="I10" s="5"/>
      <c r="J10" s="30"/>
      <c r="K10" s="30"/>
      <c r="L10" s="30"/>
    </row>
    <row r="11" spans="2:12" x14ac:dyDescent="0.25">
      <c r="B11" s="8"/>
      <c r="C11" s="8"/>
      <c r="D11" s="8"/>
      <c r="E11" s="9" t="s">
        <v>25</v>
      </c>
      <c r="F11" s="13"/>
      <c r="G11" s="5"/>
      <c r="H11" s="5"/>
      <c r="I11" s="5"/>
      <c r="J11" s="30"/>
      <c r="K11" s="30"/>
      <c r="L11" s="30"/>
    </row>
    <row r="12" spans="2:12" ht="25.5" x14ac:dyDescent="0.25">
      <c r="B12" s="10">
        <v>5</v>
      </c>
      <c r="C12" s="10"/>
      <c r="D12" s="10"/>
      <c r="E12" s="10"/>
      <c r="F12" s="23" t="s">
        <v>10</v>
      </c>
      <c r="G12" s="5"/>
      <c r="H12" s="5"/>
      <c r="I12" s="5"/>
      <c r="J12" s="30"/>
      <c r="K12" s="30"/>
      <c r="L12" s="30"/>
    </row>
    <row r="13" spans="2:12" ht="25.5" x14ac:dyDescent="0.25">
      <c r="B13" s="11"/>
      <c r="C13" s="11">
        <v>54</v>
      </c>
      <c r="D13" s="11"/>
      <c r="E13" s="11"/>
      <c r="F13" s="24" t="s">
        <v>15</v>
      </c>
      <c r="G13" s="5"/>
      <c r="H13" s="5"/>
      <c r="I13" s="6"/>
      <c r="J13" s="30"/>
      <c r="K13" s="30"/>
      <c r="L13" s="30"/>
    </row>
    <row r="14" spans="2:12" ht="63.75" x14ac:dyDescent="0.25">
      <c r="B14" s="11"/>
      <c r="C14" s="11"/>
      <c r="D14" s="11">
        <v>541</v>
      </c>
      <c r="E14" s="31"/>
      <c r="F14" s="31" t="s">
        <v>44</v>
      </c>
      <c r="G14" s="5"/>
      <c r="H14" s="5"/>
      <c r="I14" s="6"/>
      <c r="J14" s="30"/>
      <c r="K14" s="30"/>
      <c r="L14" s="30"/>
    </row>
    <row r="15" spans="2:12" ht="38.25" x14ac:dyDescent="0.25">
      <c r="B15" s="11"/>
      <c r="C15" s="11"/>
      <c r="D15" s="11"/>
      <c r="E15" s="31">
        <v>5413</v>
      </c>
      <c r="F15" s="31" t="s">
        <v>45</v>
      </c>
      <c r="G15" s="5"/>
      <c r="H15" s="5"/>
      <c r="I15" s="6"/>
      <c r="J15" s="30"/>
      <c r="K15" s="30"/>
      <c r="L15" s="30"/>
    </row>
    <row r="16" spans="2:12" x14ac:dyDescent="0.25">
      <c r="B16" s="12" t="s">
        <v>16</v>
      </c>
      <c r="C16" s="10"/>
      <c r="D16" s="10"/>
      <c r="E16" s="10"/>
      <c r="F16" s="23" t="s">
        <v>25</v>
      </c>
      <c r="G16" s="5"/>
      <c r="H16" s="5"/>
      <c r="I16" s="5"/>
      <c r="J16" s="30"/>
      <c r="K16" s="30"/>
      <c r="L16" s="30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F37" sqref="F3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80" t="s">
        <v>46</v>
      </c>
      <c r="C2" s="80"/>
      <c r="D2" s="80"/>
      <c r="E2" s="80"/>
      <c r="F2" s="80"/>
      <c r="G2" s="80"/>
      <c r="H2" s="80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4" t="s">
        <v>7</v>
      </c>
      <c r="C4" s="44" t="s">
        <v>209</v>
      </c>
      <c r="D4" s="44" t="s">
        <v>205</v>
      </c>
      <c r="E4" s="44" t="s">
        <v>202</v>
      </c>
      <c r="F4" s="44" t="s">
        <v>208</v>
      </c>
      <c r="G4" s="44" t="s">
        <v>17</v>
      </c>
      <c r="H4" s="44" t="s">
        <v>51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19</v>
      </c>
      <c r="H5" s="44" t="s">
        <v>20</v>
      </c>
    </row>
    <row r="6" spans="2:8" x14ac:dyDescent="0.25">
      <c r="B6" s="7" t="s">
        <v>47</v>
      </c>
      <c r="C6" s="5"/>
      <c r="D6" s="5"/>
      <c r="E6" s="6"/>
      <c r="F6" s="30"/>
      <c r="G6" s="30"/>
      <c r="H6" s="30"/>
    </row>
    <row r="7" spans="2:8" x14ac:dyDescent="0.25">
      <c r="B7" s="7" t="s">
        <v>37</v>
      </c>
      <c r="C7" s="5"/>
      <c r="D7" s="5"/>
      <c r="E7" s="5"/>
      <c r="F7" s="30"/>
      <c r="G7" s="30"/>
      <c r="H7" s="30"/>
    </row>
    <row r="8" spans="2:8" x14ac:dyDescent="0.25">
      <c r="B8" s="34" t="s">
        <v>36</v>
      </c>
      <c r="C8" s="5"/>
      <c r="D8" s="5"/>
      <c r="E8" s="5"/>
      <c r="F8" s="30"/>
      <c r="G8" s="30"/>
      <c r="H8" s="30"/>
    </row>
    <row r="9" spans="2:8" x14ac:dyDescent="0.25">
      <c r="B9" s="33" t="s">
        <v>35</v>
      </c>
      <c r="C9" s="5"/>
      <c r="D9" s="5"/>
      <c r="E9" s="5"/>
      <c r="F9" s="30"/>
      <c r="G9" s="30"/>
      <c r="H9" s="30"/>
    </row>
    <row r="10" spans="2:8" x14ac:dyDescent="0.25">
      <c r="B10" s="33" t="s">
        <v>25</v>
      </c>
      <c r="C10" s="5"/>
      <c r="D10" s="5"/>
      <c r="E10" s="5"/>
      <c r="F10" s="30"/>
      <c r="G10" s="30"/>
      <c r="H10" s="30"/>
    </row>
    <row r="11" spans="2:8" x14ac:dyDescent="0.25">
      <c r="B11" s="7" t="s">
        <v>34</v>
      </c>
      <c r="C11" s="5"/>
      <c r="D11" s="5"/>
      <c r="E11" s="6"/>
      <c r="F11" s="30"/>
      <c r="G11" s="30"/>
      <c r="H11" s="30"/>
    </row>
    <row r="12" spans="2:8" x14ac:dyDescent="0.25">
      <c r="B12" s="32" t="s">
        <v>33</v>
      </c>
      <c r="C12" s="5"/>
      <c r="D12" s="5"/>
      <c r="E12" s="6"/>
      <c r="F12" s="30"/>
      <c r="G12" s="30"/>
      <c r="H12" s="30"/>
    </row>
    <row r="13" spans="2:8" x14ac:dyDescent="0.25">
      <c r="B13" s="7" t="s">
        <v>32</v>
      </c>
      <c r="C13" s="5"/>
      <c r="D13" s="5"/>
      <c r="E13" s="6"/>
      <c r="F13" s="30"/>
      <c r="G13" s="30"/>
      <c r="H13" s="30"/>
    </row>
    <row r="14" spans="2:8" x14ac:dyDescent="0.25">
      <c r="B14" s="32" t="s">
        <v>31</v>
      </c>
      <c r="C14" s="5"/>
      <c r="D14" s="5"/>
      <c r="E14" s="6"/>
      <c r="F14" s="30"/>
      <c r="G14" s="30"/>
      <c r="H14" s="30"/>
    </row>
    <row r="15" spans="2:8" x14ac:dyDescent="0.25">
      <c r="B15" s="11" t="s">
        <v>16</v>
      </c>
      <c r="C15" s="5"/>
      <c r="D15" s="5"/>
      <c r="E15" s="6"/>
      <c r="F15" s="30"/>
      <c r="G15" s="30"/>
      <c r="H15" s="30"/>
    </row>
    <row r="16" spans="2:8" x14ac:dyDescent="0.25">
      <c r="B16" s="32"/>
      <c r="C16" s="5"/>
      <c r="D16" s="5"/>
      <c r="E16" s="6"/>
      <c r="F16" s="30"/>
      <c r="G16" s="30"/>
      <c r="H16" s="30"/>
    </row>
    <row r="17" spans="2:8" ht="15.75" customHeight="1" x14ac:dyDescent="0.25">
      <c r="B17" s="7" t="s">
        <v>48</v>
      </c>
      <c r="C17" s="5"/>
      <c r="D17" s="5"/>
      <c r="E17" s="6"/>
      <c r="F17" s="30"/>
      <c r="G17" s="30"/>
      <c r="H17" s="30"/>
    </row>
    <row r="18" spans="2:8" ht="15.75" customHeight="1" x14ac:dyDescent="0.25">
      <c r="B18" s="7" t="s">
        <v>37</v>
      </c>
      <c r="C18" s="5"/>
      <c r="D18" s="5"/>
      <c r="E18" s="5"/>
      <c r="F18" s="30"/>
      <c r="G18" s="30"/>
      <c r="H18" s="30"/>
    </row>
    <row r="19" spans="2:8" x14ac:dyDescent="0.25">
      <c r="B19" s="34" t="s">
        <v>36</v>
      </c>
      <c r="C19" s="5"/>
      <c r="D19" s="5"/>
      <c r="E19" s="5"/>
      <c r="F19" s="30"/>
      <c r="G19" s="30"/>
      <c r="H19" s="30"/>
    </row>
    <row r="20" spans="2:8" x14ac:dyDescent="0.25">
      <c r="B20" s="33" t="s">
        <v>35</v>
      </c>
      <c r="C20" s="5"/>
      <c r="D20" s="5"/>
      <c r="E20" s="5"/>
      <c r="F20" s="30"/>
      <c r="G20" s="30"/>
      <c r="H20" s="30"/>
    </row>
    <row r="21" spans="2:8" x14ac:dyDescent="0.25">
      <c r="B21" s="33" t="s">
        <v>25</v>
      </c>
      <c r="C21" s="5"/>
      <c r="D21" s="5"/>
      <c r="E21" s="5"/>
      <c r="F21" s="30"/>
      <c r="G21" s="30"/>
      <c r="H21" s="30"/>
    </row>
    <row r="22" spans="2:8" x14ac:dyDescent="0.25">
      <c r="B22" s="7" t="s">
        <v>34</v>
      </c>
      <c r="C22" s="5"/>
      <c r="D22" s="5"/>
      <c r="E22" s="6"/>
      <c r="F22" s="30"/>
      <c r="G22" s="30"/>
      <c r="H22" s="30"/>
    </row>
    <row r="23" spans="2:8" x14ac:dyDescent="0.25">
      <c r="B23" s="32" t="s">
        <v>33</v>
      </c>
      <c r="C23" s="5"/>
      <c r="D23" s="5"/>
      <c r="E23" s="6"/>
      <c r="F23" s="30"/>
      <c r="G23" s="30"/>
      <c r="H23" s="30"/>
    </row>
    <row r="24" spans="2:8" x14ac:dyDescent="0.25">
      <c r="B24" s="7" t="s">
        <v>32</v>
      </c>
      <c r="C24" s="5"/>
      <c r="D24" s="5"/>
      <c r="E24" s="6"/>
      <c r="F24" s="30"/>
      <c r="G24" s="30"/>
      <c r="H24" s="30"/>
    </row>
    <row r="25" spans="2:8" x14ac:dyDescent="0.25">
      <c r="B25" s="32" t="s">
        <v>31</v>
      </c>
      <c r="C25" s="5"/>
      <c r="D25" s="5"/>
      <c r="E25" s="6"/>
      <c r="F25" s="30"/>
      <c r="G25" s="30"/>
      <c r="H25" s="30"/>
    </row>
    <row r="26" spans="2:8" x14ac:dyDescent="0.25">
      <c r="B26" s="11" t="s">
        <v>16</v>
      </c>
      <c r="C26" s="5"/>
      <c r="D26" s="5"/>
      <c r="E26" s="6"/>
      <c r="F26" s="30"/>
      <c r="G26" s="30"/>
      <c r="H26" s="30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9"/>
  <sheetViews>
    <sheetView tabSelected="1" topLeftCell="B1" zoomScaleNormal="100" workbookViewId="0">
      <selection activeCell="H14" sqref="H14"/>
    </sheetView>
  </sheetViews>
  <sheetFormatPr defaultRowHeight="15" x14ac:dyDescent="0.25"/>
  <cols>
    <col min="1" max="1" width="9.140625" hidden="1" customWidth="1"/>
    <col min="2" max="2" width="7.42578125" bestFit="1" customWidth="1"/>
    <col min="3" max="3" width="8.42578125" bestFit="1" customWidth="1"/>
    <col min="4" max="4" width="18.140625" customWidth="1"/>
    <col min="5" max="5" width="42" customWidth="1"/>
    <col min="6" max="6" width="20.7109375" hidden="1" customWidth="1"/>
    <col min="7" max="7" width="19.5703125" customWidth="1"/>
    <col min="8" max="8" width="19" customWidth="1"/>
    <col min="9" max="9" width="13.855468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80" t="s">
        <v>11</v>
      </c>
      <c r="C2" s="121"/>
      <c r="D2" s="121"/>
      <c r="E2" s="121"/>
      <c r="F2" s="121"/>
      <c r="G2" s="121"/>
      <c r="H2" s="121"/>
      <c r="I2" s="121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22" t="s">
        <v>67</v>
      </c>
      <c r="C4" s="122"/>
      <c r="D4" s="122"/>
      <c r="E4" s="122"/>
      <c r="F4" s="122"/>
      <c r="G4" s="122"/>
      <c r="H4" s="122"/>
      <c r="I4" s="122"/>
    </row>
    <row r="5" spans="2:9" ht="16.5" customHeight="1" x14ac:dyDescent="0.25">
      <c r="B5" s="2"/>
      <c r="C5" s="2"/>
      <c r="D5" s="2"/>
      <c r="E5" s="2"/>
      <c r="F5" s="2"/>
      <c r="G5" s="2"/>
      <c r="H5" s="2"/>
      <c r="I5" s="3"/>
    </row>
    <row r="6" spans="2:9" ht="25.5" x14ac:dyDescent="0.25">
      <c r="B6" s="106" t="s">
        <v>7</v>
      </c>
      <c r="C6" s="107"/>
      <c r="D6" s="107"/>
      <c r="E6" s="108"/>
      <c r="F6" s="44" t="s">
        <v>205</v>
      </c>
      <c r="G6" s="44" t="s">
        <v>224</v>
      </c>
      <c r="H6" s="44" t="s">
        <v>227</v>
      </c>
      <c r="I6" s="44" t="s">
        <v>51</v>
      </c>
    </row>
    <row r="7" spans="2:9" s="29" customFormat="1" ht="15.75" customHeight="1" x14ac:dyDescent="0.2">
      <c r="B7" s="123">
        <v>1</v>
      </c>
      <c r="C7" s="124"/>
      <c r="D7" s="124"/>
      <c r="E7" s="125"/>
      <c r="F7" s="45">
        <v>2</v>
      </c>
      <c r="G7" s="45">
        <v>3</v>
      </c>
      <c r="H7" s="45">
        <v>4</v>
      </c>
      <c r="I7" s="45" t="s">
        <v>50</v>
      </c>
    </row>
    <row r="8" spans="2:9" s="47" customFormat="1" ht="30" customHeight="1" x14ac:dyDescent="0.25">
      <c r="B8" s="118" t="s">
        <v>68</v>
      </c>
      <c r="C8" s="119"/>
      <c r="D8" s="120"/>
      <c r="E8" s="51" t="s">
        <v>217</v>
      </c>
      <c r="F8" s="48"/>
      <c r="G8" s="49">
        <v>3262931</v>
      </c>
      <c r="H8" s="49">
        <v>1184757.01</v>
      </c>
      <c r="I8" s="49">
        <f>H8/G8*100</f>
        <v>36.309594349374841</v>
      </c>
    </row>
    <row r="9" spans="2:9" s="47" customFormat="1" ht="30" customHeight="1" x14ac:dyDescent="0.25">
      <c r="B9" s="112" t="s">
        <v>218</v>
      </c>
      <c r="C9" s="113"/>
      <c r="D9" s="114"/>
      <c r="E9" s="65" t="s">
        <v>183</v>
      </c>
      <c r="F9" s="71">
        <f>F10+F14+F18+F22</f>
        <v>118768</v>
      </c>
      <c r="G9" s="71">
        <v>128000</v>
      </c>
      <c r="H9" s="71">
        <v>40315.160000000003</v>
      </c>
      <c r="I9" s="49">
        <f t="shared" ref="I9:I64" si="0">H9/G9*100</f>
        <v>31.496218750000004</v>
      </c>
    </row>
    <row r="10" spans="2:9" s="47" customFormat="1" ht="30" customHeight="1" x14ac:dyDescent="0.25">
      <c r="B10" s="112" t="s">
        <v>219</v>
      </c>
      <c r="C10" s="113"/>
      <c r="D10" s="114"/>
      <c r="E10" s="65" t="s">
        <v>171</v>
      </c>
      <c r="F10" s="71">
        <f>F11</f>
        <v>29843</v>
      </c>
      <c r="G10" s="71">
        <v>55322.75</v>
      </c>
      <c r="H10" s="71">
        <v>23916.7</v>
      </c>
      <c r="I10" s="49">
        <f t="shared" si="0"/>
        <v>43.231220429208598</v>
      </c>
    </row>
    <row r="11" spans="2:9" s="47" customFormat="1" ht="30" customHeight="1" x14ac:dyDescent="0.25">
      <c r="B11" s="115" t="s">
        <v>167</v>
      </c>
      <c r="C11" s="116"/>
      <c r="D11" s="117"/>
      <c r="E11" s="62" t="s">
        <v>172</v>
      </c>
      <c r="F11" s="66">
        <f>F12</f>
        <v>29843</v>
      </c>
      <c r="G11" s="66">
        <v>55322.75</v>
      </c>
      <c r="H11" s="66">
        <v>23916.7</v>
      </c>
      <c r="I11" s="49">
        <f t="shared" si="0"/>
        <v>43.231220429208598</v>
      </c>
    </row>
    <row r="12" spans="2:9" s="47" customFormat="1" ht="30" customHeight="1" x14ac:dyDescent="0.25">
      <c r="B12" s="118">
        <v>3</v>
      </c>
      <c r="C12" s="119"/>
      <c r="D12" s="120"/>
      <c r="E12" s="51" t="s">
        <v>4</v>
      </c>
      <c r="F12" s="66">
        <f>SUM(F13)</f>
        <v>29843</v>
      </c>
      <c r="G12" s="66">
        <v>55322.75</v>
      </c>
      <c r="H12" s="66">
        <v>23916.7</v>
      </c>
      <c r="I12" s="49">
        <f t="shared" si="0"/>
        <v>43.231220429208598</v>
      </c>
    </row>
    <row r="13" spans="2:9" s="47" customFormat="1" ht="30" customHeight="1" x14ac:dyDescent="0.25">
      <c r="B13" s="109">
        <v>32</v>
      </c>
      <c r="C13" s="110"/>
      <c r="D13" s="111"/>
      <c r="E13" s="51" t="s">
        <v>13</v>
      </c>
      <c r="F13" s="66">
        <v>29843</v>
      </c>
      <c r="G13" s="67">
        <v>55322.75</v>
      </c>
      <c r="H13" s="67">
        <v>23916.7</v>
      </c>
      <c r="I13" s="49">
        <f t="shared" si="0"/>
        <v>43.231220429208598</v>
      </c>
    </row>
    <row r="14" spans="2:9" s="47" customFormat="1" ht="30" customHeight="1" x14ac:dyDescent="0.25">
      <c r="B14" s="112" t="s">
        <v>188</v>
      </c>
      <c r="C14" s="113"/>
      <c r="D14" s="114"/>
      <c r="E14" s="65" t="s">
        <v>173</v>
      </c>
      <c r="F14" s="71">
        <f>F15</f>
        <v>3982</v>
      </c>
      <c r="G14" s="71">
        <v>30669.75</v>
      </c>
      <c r="H14" s="71">
        <v>0</v>
      </c>
      <c r="I14" s="49">
        <f t="shared" si="0"/>
        <v>0</v>
      </c>
    </row>
    <row r="15" spans="2:9" s="47" customFormat="1" ht="30" customHeight="1" x14ac:dyDescent="0.25">
      <c r="B15" s="115" t="s">
        <v>167</v>
      </c>
      <c r="C15" s="116"/>
      <c r="D15" s="117"/>
      <c r="E15" s="62" t="s">
        <v>172</v>
      </c>
      <c r="F15" s="66">
        <f>F16</f>
        <v>3982</v>
      </c>
      <c r="G15" s="66">
        <v>30669.75</v>
      </c>
      <c r="H15" s="66">
        <v>0</v>
      </c>
      <c r="I15" s="49">
        <f t="shared" si="0"/>
        <v>0</v>
      </c>
    </row>
    <row r="16" spans="2:9" s="47" customFormat="1" ht="30" customHeight="1" x14ac:dyDescent="0.25">
      <c r="B16" s="50">
        <v>4</v>
      </c>
      <c r="C16" s="61"/>
      <c r="D16" s="62"/>
      <c r="E16" s="51" t="s">
        <v>6</v>
      </c>
      <c r="F16" s="66">
        <f>SUM(F17)</f>
        <v>3982</v>
      </c>
      <c r="G16" s="66">
        <v>30669.75</v>
      </c>
      <c r="H16" s="66">
        <v>0</v>
      </c>
      <c r="I16" s="49">
        <f t="shared" si="0"/>
        <v>0</v>
      </c>
    </row>
    <row r="17" spans="2:9" s="47" customFormat="1" ht="30" customHeight="1" x14ac:dyDescent="0.25">
      <c r="B17" s="109">
        <v>42</v>
      </c>
      <c r="C17" s="110"/>
      <c r="D17" s="111"/>
      <c r="E17" s="51" t="s">
        <v>132</v>
      </c>
      <c r="F17" s="66">
        <v>3982</v>
      </c>
      <c r="G17" s="67">
        <v>30669.75</v>
      </c>
      <c r="H17" s="67">
        <v>0</v>
      </c>
      <c r="I17" s="49">
        <f t="shared" si="0"/>
        <v>0</v>
      </c>
    </row>
    <row r="18" spans="2:9" s="47" customFormat="1" ht="30" customHeight="1" x14ac:dyDescent="0.25">
      <c r="B18" s="112" t="s">
        <v>189</v>
      </c>
      <c r="C18" s="113"/>
      <c r="D18" s="114"/>
      <c r="E18" s="65" t="s">
        <v>174</v>
      </c>
      <c r="F18" s="71">
        <f>F19</f>
        <v>57071</v>
      </c>
      <c r="G18" s="71">
        <v>18837</v>
      </c>
      <c r="H18" s="71">
        <v>0</v>
      </c>
      <c r="I18" s="49">
        <f t="shared" si="0"/>
        <v>0</v>
      </c>
    </row>
    <row r="19" spans="2:9" s="47" customFormat="1" ht="30" customHeight="1" x14ac:dyDescent="0.25">
      <c r="B19" s="115" t="s">
        <v>167</v>
      </c>
      <c r="C19" s="116"/>
      <c r="D19" s="117"/>
      <c r="E19" s="62" t="s">
        <v>172</v>
      </c>
      <c r="F19" s="66">
        <f>F20</f>
        <v>57071</v>
      </c>
      <c r="G19" s="66">
        <v>18837</v>
      </c>
      <c r="H19" s="66">
        <v>0</v>
      </c>
      <c r="I19" s="49">
        <f t="shared" si="0"/>
        <v>0</v>
      </c>
    </row>
    <row r="20" spans="2:9" s="47" customFormat="1" ht="30" customHeight="1" x14ac:dyDescent="0.25">
      <c r="B20" s="50">
        <v>4</v>
      </c>
      <c r="C20" s="61"/>
      <c r="D20" s="62"/>
      <c r="E20" s="51" t="s">
        <v>6</v>
      </c>
      <c r="F20" s="66">
        <f>SUM(F21)</f>
        <v>57071</v>
      </c>
      <c r="G20" s="66">
        <v>18837</v>
      </c>
      <c r="H20" s="66">
        <v>0</v>
      </c>
      <c r="I20" s="49">
        <f t="shared" si="0"/>
        <v>0</v>
      </c>
    </row>
    <row r="21" spans="2:9" s="47" customFormat="1" ht="30" customHeight="1" x14ac:dyDescent="0.25">
      <c r="B21" s="109">
        <v>45</v>
      </c>
      <c r="C21" s="110"/>
      <c r="D21" s="111"/>
      <c r="E21" s="51" t="s">
        <v>144</v>
      </c>
      <c r="F21" s="66">
        <v>57071</v>
      </c>
      <c r="G21" s="67">
        <v>18837</v>
      </c>
      <c r="H21" s="67">
        <v>0</v>
      </c>
      <c r="I21" s="49">
        <f t="shared" si="0"/>
        <v>0</v>
      </c>
    </row>
    <row r="22" spans="2:9" ht="28.5" customHeight="1" x14ac:dyDescent="0.25">
      <c r="B22" s="112" t="s">
        <v>190</v>
      </c>
      <c r="C22" s="113"/>
      <c r="D22" s="114"/>
      <c r="E22" s="65" t="s">
        <v>175</v>
      </c>
      <c r="F22" s="70">
        <f>F23</f>
        <v>27872</v>
      </c>
      <c r="G22" s="70">
        <v>23170.5</v>
      </c>
      <c r="H22" s="70">
        <v>16398.46</v>
      </c>
      <c r="I22" s="49">
        <f t="shared" si="0"/>
        <v>70.773008782719401</v>
      </c>
    </row>
    <row r="23" spans="2:9" ht="27.75" customHeight="1" x14ac:dyDescent="0.25">
      <c r="B23" s="115" t="s">
        <v>167</v>
      </c>
      <c r="C23" s="116"/>
      <c r="D23" s="117"/>
      <c r="E23" s="62" t="s">
        <v>172</v>
      </c>
      <c r="F23" s="68">
        <f>F24+F26</f>
        <v>27872</v>
      </c>
      <c r="G23" s="68">
        <v>23170.5</v>
      </c>
      <c r="H23" s="68">
        <v>16398.46</v>
      </c>
      <c r="I23" s="49">
        <f t="shared" si="0"/>
        <v>70.773008782719401</v>
      </c>
    </row>
    <row r="24" spans="2:9" ht="30.75" customHeight="1" x14ac:dyDescent="0.25">
      <c r="B24" s="50">
        <v>3</v>
      </c>
      <c r="C24" s="61"/>
      <c r="D24" s="62"/>
      <c r="E24" s="51" t="s">
        <v>4</v>
      </c>
      <c r="F24" s="68">
        <f>SUM(F25)</f>
        <v>22563</v>
      </c>
      <c r="G24" s="68">
        <v>17000</v>
      </c>
      <c r="H24" s="68">
        <v>11600.21</v>
      </c>
      <c r="I24" s="49">
        <f t="shared" si="0"/>
        <v>68.236529411764707</v>
      </c>
    </row>
    <row r="25" spans="2:9" ht="31.5" customHeight="1" x14ac:dyDescent="0.25">
      <c r="B25" s="109">
        <v>32</v>
      </c>
      <c r="C25" s="110"/>
      <c r="D25" s="111"/>
      <c r="E25" s="51" t="s">
        <v>13</v>
      </c>
      <c r="F25" s="68">
        <v>22563</v>
      </c>
      <c r="G25" s="68">
        <v>17000</v>
      </c>
      <c r="H25" s="68">
        <v>11600.21</v>
      </c>
      <c r="I25" s="49">
        <f t="shared" si="0"/>
        <v>68.236529411764707</v>
      </c>
    </row>
    <row r="26" spans="2:9" ht="27.75" customHeight="1" x14ac:dyDescent="0.25">
      <c r="B26" s="50">
        <v>4</v>
      </c>
      <c r="C26" s="63"/>
      <c r="D26" s="64"/>
      <c r="E26" s="51" t="s">
        <v>6</v>
      </c>
      <c r="F26" s="68">
        <f>SUM(F28)</f>
        <v>5309</v>
      </c>
      <c r="G26" s="68">
        <v>6170.5</v>
      </c>
      <c r="H26" s="68">
        <v>4798.25</v>
      </c>
      <c r="I26" s="49">
        <f t="shared" si="0"/>
        <v>77.761121465035245</v>
      </c>
    </row>
    <row r="27" spans="2:9" ht="27.75" customHeight="1" x14ac:dyDescent="0.25">
      <c r="B27" s="50">
        <v>41</v>
      </c>
      <c r="C27" s="63"/>
      <c r="D27" s="64"/>
      <c r="E27" s="51" t="s">
        <v>215</v>
      </c>
      <c r="F27" s="68"/>
      <c r="G27" s="68">
        <v>4189</v>
      </c>
      <c r="H27" s="68">
        <v>4189</v>
      </c>
      <c r="I27" s="49">
        <f t="shared" si="0"/>
        <v>100</v>
      </c>
    </row>
    <row r="28" spans="2:9" ht="25.5" customHeight="1" x14ac:dyDescent="0.25">
      <c r="B28" s="109">
        <v>42</v>
      </c>
      <c r="C28" s="110"/>
      <c r="D28" s="111"/>
      <c r="E28" s="51" t="s">
        <v>132</v>
      </c>
      <c r="F28" s="68">
        <v>5309</v>
      </c>
      <c r="G28" s="68">
        <v>1981.5</v>
      </c>
      <c r="H28" s="68">
        <v>609.25</v>
      </c>
      <c r="I28" s="49">
        <f t="shared" si="0"/>
        <v>30.74690890739339</v>
      </c>
    </row>
    <row r="29" spans="2:9" ht="25.5" customHeight="1" x14ac:dyDescent="0.25">
      <c r="B29" s="112" t="s">
        <v>184</v>
      </c>
      <c r="C29" s="113"/>
      <c r="D29" s="114"/>
      <c r="E29" s="65" t="s">
        <v>176</v>
      </c>
      <c r="F29" s="70" t="e">
        <f>F30+#REF!+F34+F39+F56+#REF!+F62+#REF!</f>
        <v>#REF!</v>
      </c>
      <c r="G29" s="70">
        <v>2200</v>
      </c>
      <c r="H29" s="70">
        <v>0</v>
      </c>
      <c r="I29" s="49">
        <f t="shared" si="0"/>
        <v>0</v>
      </c>
    </row>
    <row r="30" spans="2:9" ht="27.75" customHeight="1" x14ac:dyDescent="0.25">
      <c r="B30" s="112" t="s">
        <v>185</v>
      </c>
      <c r="C30" s="113"/>
      <c r="D30" s="114"/>
      <c r="E30" s="65" t="s">
        <v>177</v>
      </c>
      <c r="F30" s="70">
        <f>F31</f>
        <v>10820</v>
      </c>
      <c r="G30" s="70">
        <v>2200</v>
      </c>
      <c r="H30" s="70">
        <v>0</v>
      </c>
      <c r="I30" s="49">
        <f t="shared" si="0"/>
        <v>0</v>
      </c>
    </row>
    <row r="31" spans="2:9" ht="26.25" customHeight="1" x14ac:dyDescent="0.25">
      <c r="B31" s="115" t="s">
        <v>168</v>
      </c>
      <c r="C31" s="116"/>
      <c r="D31" s="117"/>
      <c r="E31" s="62" t="s">
        <v>178</v>
      </c>
      <c r="F31" s="68">
        <f>F32</f>
        <v>10820</v>
      </c>
      <c r="G31" s="68">
        <v>2200</v>
      </c>
      <c r="H31" s="68">
        <v>0</v>
      </c>
      <c r="I31" s="49">
        <f t="shared" si="0"/>
        <v>0</v>
      </c>
    </row>
    <row r="32" spans="2:9" ht="24.75" customHeight="1" x14ac:dyDescent="0.25">
      <c r="B32" s="118">
        <v>3</v>
      </c>
      <c r="C32" s="119"/>
      <c r="D32" s="120"/>
      <c r="E32" s="51" t="s">
        <v>4</v>
      </c>
      <c r="F32" s="68">
        <f>SUM(F33)</f>
        <v>10820</v>
      </c>
      <c r="G32" s="68">
        <v>2200</v>
      </c>
      <c r="H32" s="68">
        <v>0</v>
      </c>
      <c r="I32" s="49">
        <f t="shared" si="0"/>
        <v>0</v>
      </c>
    </row>
    <row r="33" spans="2:9" ht="25.5" customHeight="1" x14ac:dyDescent="0.25">
      <c r="B33" s="109">
        <v>31</v>
      </c>
      <c r="C33" s="110"/>
      <c r="D33" s="111"/>
      <c r="E33" s="51" t="s">
        <v>5</v>
      </c>
      <c r="F33" s="68">
        <v>10820</v>
      </c>
      <c r="G33" s="68">
        <v>2200</v>
      </c>
      <c r="H33" s="68">
        <v>0</v>
      </c>
      <c r="I33" s="49">
        <f t="shared" si="0"/>
        <v>0</v>
      </c>
    </row>
    <row r="34" spans="2:9" ht="22.5" customHeight="1" x14ac:dyDescent="0.25">
      <c r="B34" s="112" t="s">
        <v>186</v>
      </c>
      <c r="C34" s="113"/>
      <c r="D34" s="114"/>
      <c r="E34" s="65" t="s">
        <v>179</v>
      </c>
      <c r="F34" s="70">
        <f>F35</f>
        <v>3586161</v>
      </c>
      <c r="G34" s="70">
        <v>2274968</v>
      </c>
      <c r="H34" s="70">
        <v>567365.9</v>
      </c>
      <c r="I34" s="49">
        <f t="shared" si="0"/>
        <v>24.939511237081138</v>
      </c>
    </row>
    <row r="35" spans="2:9" ht="18.75" customHeight="1" x14ac:dyDescent="0.25">
      <c r="B35" s="115" t="s">
        <v>169</v>
      </c>
      <c r="C35" s="116"/>
      <c r="D35" s="117"/>
      <c r="E35" s="62" t="s">
        <v>180</v>
      </c>
      <c r="F35" s="68">
        <f>F36</f>
        <v>3586161</v>
      </c>
      <c r="G35" s="68">
        <v>2274968</v>
      </c>
      <c r="H35" s="68">
        <v>567365.9</v>
      </c>
      <c r="I35" s="49">
        <f t="shared" si="0"/>
        <v>24.939511237081138</v>
      </c>
    </row>
    <row r="36" spans="2:9" ht="21" customHeight="1" x14ac:dyDescent="0.25">
      <c r="B36" s="118">
        <v>3</v>
      </c>
      <c r="C36" s="119"/>
      <c r="D36" s="120"/>
      <c r="E36" s="51" t="s">
        <v>4</v>
      </c>
      <c r="F36" s="68">
        <f>SUM(F37,F38)</f>
        <v>3586161</v>
      </c>
      <c r="G36" s="68">
        <v>2274968</v>
      </c>
      <c r="H36" s="68">
        <v>567365.9</v>
      </c>
      <c r="I36" s="49">
        <f t="shared" si="0"/>
        <v>24.939511237081138</v>
      </c>
    </row>
    <row r="37" spans="2:9" ht="20.25" customHeight="1" x14ac:dyDescent="0.25">
      <c r="B37" s="109">
        <v>31</v>
      </c>
      <c r="C37" s="110"/>
      <c r="D37" s="111"/>
      <c r="E37" s="51" t="s">
        <v>5</v>
      </c>
      <c r="F37" s="68">
        <v>2065400</v>
      </c>
      <c r="G37" s="68">
        <v>1479302</v>
      </c>
      <c r="H37" s="68">
        <v>498684.44</v>
      </c>
      <c r="I37" s="49">
        <f t="shared" si="0"/>
        <v>33.710793333612742</v>
      </c>
    </row>
    <row r="38" spans="2:9" ht="25.5" customHeight="1" x14ac:dyDescent="0.25">
      <c r="B38" s="109">
        <v>32</v>
      </c>
      <c r="C38" s="110"/>
      <c r="D38" s="111"/>
      <c r="E38" s="51" t="s">
        <v>13</v>
      </c>
      <c r="F38" s="68">
        <v>1520761</v>
      </c>
      <c r="G38" s="68">
        <v>795666</v>
      </c>
      <c r="H38" s="68">
        <v>68681.460000000006</v>
      </c>
      <c r="I38" s="49">
        <f t="shared" si="0"/>
        <v>8.6319460678224278</v>
      </c>
    </row>
    <row r="39" spans="2:9" ht="21" customHeight="1" x14ac:dyDescent="0.25">
      <c r="B39" s="112" t="s">
        <v>187</v>
      </c>
      <c r="C39" s="113"/>
      <c r="D39" s="114"/>
      <c r="E39" s="65" t="s">
        <v>192</v>
      </c>
      <c r="F39" s="70" t="e">
        <f>F40+F50+#REF!+#REF!+#REF!</f>
        <v>#REF!</v>
      </c>
      <c r="G39" s="70">
        <v>353411</v>
      </c>
      <c r="H39" s="70">
        <v>417512.95</v>
      </c>
      <c r="I39" s="49">
        <f t="shared" si="0"/>
        <v>118.13807436667223</v>
      </c>
    </row>
    <row r="40" spans="2:9" ht="25.5" customHeight="1" x14ac:dyDescent="0.25">
      <c r="B40" s="115" t="s">
        <v>170</v>
      </c>
      <c r="C40" s="116"/>
      <c r="D40" s="117"/>
      <c r="E40" s="62" t="s">
        <v>181</v>
      </c>
      <c r="F40" s="68">
        <f>F41+F46</f>
        <v>570735</v>
      </c>
      <c r="G40" s="68">
        <v>307411</v>
      </c>
      <c r="H40" s="68">
        <v>417512.95</v>
      </c>
      <c r="I40" s="49">
        <f t="shared" si="0"/>
        <v>135.81587841684259</v>
      </c>
    </row>
    <row r="41" spans="2:9" ht="21" customHeight="1" x14ac:dyDescent="0.25">
      <c r="B41" s="118">
        <v>3</v>
      </c>
      <c r="C41" s="119"/>
      <c r="D41" s="120"/>
      <c r="E41" s="51" t="s">
        <v>4</v>
      </c>
      <c r="F41" s="68">
        <f>SUM(F42,F43,F44)</f>
        <v>530255</v>
      </c>
      <c r="G41" s="68">
        <v>307411</v>
      </c>
      <c r="H41" s="68">
        <v>415340.77</v>
      </c>
      <c r="I41" s="49">
        <f t="shared" si="0"/>
        <v>135.10927390366643</v>
      </c>
    </row>
    <row r="42" spans="2:9" ht="20.25" customHeight="1" x14ac:dyDescent="0.25">
      <c r="B42" s="109">
        <v>31</v>
      </c>
      <c r="C42" s="110"/>
      <c r="D42" s="111"/>
      <c r="E42" s="51" t="s">
        <v>5</v>
      </c>
      <c r="F42" s="68">
        <v>309245</v>
      </c>
      <c r="G42" s="68">
        <v>92213</v>
      </c>
      <c r="H42" s="68">
        <v>0</v>
      </c>
      <c r="I42" s="49">
        <f t="shared" si="0"/>
        <v>0</v>
      </c>
    </row>
    <row r="43" spans="2:9" ht="21" customHeight="1" x14ac:dyDescent="0.25">
      <c r="B43" s="109">
        <v>32</v>
      </c>
      <c r="C43" s="110"/>
      <c r="D43" s="111"/>
      <c r="E43" s="51" t="s">
        <v>13</v>
      </c>
      <c r="F43" s="68">
        <v>217028</v>
      </c>
      <c r="G43" s="68">
        <v>215198</v>
      </c>
      <c r="H43" s="68">
        <v>412438.31</v>
      </c>
      <c r="I43" s="49">
        <f t="shared" si="0"/>
        <v>191.65527095976728</v>
      </c>
    </row>
    <row r="44" spans="2:9" ht="21.75" customHeight="1" x14ac:dyDescent="0.25">
      <c r="B44" s="109">
        <v>34</v>
      </c>
      <c r="C44" s="110"/>
      <c r="D44" s="111"/>
      <c r="E44" s="51" t="s">
        <v>127</v>
      </c>
      <c r="F44" s="68">
        <v>3982</v>
      </c>
      <c r="G44" s="68">
        <v>0</v>
      </c>
      <c r="H44" s="68">
        <v>2902.46</v>
      </c>
      <c r="I44" s="49"/>
    </row>
    <row r="45" spans="2:9" ht="21.75" customHeight="1" x14ac:dyDescent="0.25">
      <c r="B45" s="109">
        <v>38</v>
      </c>
      <c r="C45" s="110"/>
      <c r="D45" s="111"/>
      <c r="E45" s="51" t="s">
        <v>214</v>
      </c>
      <c r="F45" s="68">
        <v>3982</v>
      </c>
      <c r="G45" s="68">
        <v>0</v>
      </c>
      <c r="H45" s="68">
        <v>0</v>
      </c>
      <c r="I45" s="49"/>
    </row>
    <row r="46" spans="2:9" ht="25.5" customHeight="1" x14ac:dyDescent="0.25">
      <c r="B46" s="50">
        <v>4</v>
      </c>
      <c r="C46" s="63"/>
      <c r="D46" s="64"/>
      <c r="E46" s="51" t="s">
        <v>6</v>
      </c>
      <c r="F46" s="68">
        <f>SUM(F48,F49)</f>
        <v>40480</v>
      </c>
      <c r="G46" s="68">
        <v>0</v>
      </c>
      <c r="H46" s="68">
        <v>2172.1799999999998</v>
      </c>
      <c r="I46" s="49"/>
    </row>
    <row r="47" spans="2:9" ht="25.5" customHeight="1" x14ac:dyDescent="0.25">
      <c r="B47" s="50">
        <v>41</v>
      </c>
      <c r="C47" s="63"/>
      <c r="D47" s="64"/>
      <c r="E47" s="51" t="s">
        <v>215</v>
      </c>
      <c r="F47" s="68"/>
      <c r="G47" s="68">
        <v>0</v>
      </c>
      <c r="H47" s="68">
        <v>157.65</v>
      </c>
      <c r="I47" s="49"/>
    </row>
    <row r="48" spans="2:9" ht="25.5" x14ac:dyDescent="0.25">
      <c r="B48" s="109">
        <v>42</v>
      </c>
      <c r="C48" s="110"/>
      <c r="D48" s="111"/>
      <c r="E48" s="51" t="s">
        <v>132</v>
      </c>
      <c r="F48" s="68">
        <v>3318</v>
      </c>
      <c r="G48" s="68">
        <v>0</v>
      </c>
      <c r="H48" s="68">
        <v>2014.53</v>
      </c>
      <c r="I48" s="49"/>
    </row>
    <row r="49" spans="2:9" ht="19.5" customHeight="1" x14ac:dyDescent="0.25">
      <c r="B49" s="109">
        <v>45</v>
      </c>
      <c r="C49" s="110"/>
      <c r="D49" s="111"/>
      <c r="E49" s="51" t="s">
        <v>144</v>
      </c>
      <c r="F49" s="68">
        <v>37162</v>
      </c>
      <c r="G49" s="68">
        <v>0</v>
      </c>
      <c r="H49" s="68">
        <v>0</v>
      </c>
      <c r="I49" s="49"/>
    </row>
    <row r="50" spans="2:9" ht="21" customHeight="1" x14ac:dyDescent="0.25">
      <c r="B50" s="115" t="s">
        <v>169</v>
      </c>
      <c r="C50" s="116"/>
      <c r="D50" s="117"/>
      <c r="E50" s="62" t="s">
        <v>180</v>
      </c>
      <c r="F50" s="68">
        <f>F51</f>
        <v>172540</v>
      </c>
      <c r="G50" s="68">
        <v>45000</v>
      </c>
      <c r="H50" s="68">
        <v>0</v>
      </c>
      <c r="I50" s="49">
        <f t="shared" si="0"/>
        <v>0</v>
      </c>
    </row>
    <row r="51" spans="2:9" ht="21.75" customHeight="1" x14ac:dyDescent="0.25">
      <c r="B51" s="118">
        <v>3</v>
      </c>
      <c r="C51" s="119"/>
      <c r="D51" s="120"/>
      <c r="E51" s="51" t="s">
        <v>4</v>
      </c>
      <c r="F51" s="68">
        <f>SUM(F52:F53)</f>
        <v>172540</v>
      </c>
      <c r="G51" s="68">
        <v>45000</v>
      </c>
      <c r="H51" s="68">
        <v>0</v>
      </c>
      <c r="I51" s="49">
        <f t="shared" si="0"/>
        <v>0</v>
      </c>
    </row>
    <row r="52" spans="2:9" ht="21" customHeight="1" x14ac:dyDescent="0.25">
      <c r="B52" s="109">
        <v>32</v>
      </c>
      <c r="C52" s="110"/>
      <c r="D52" s="111"/>
      <c r="E52" s="51" t="s">
        <v>127</v>
      </c>
      <c r="F52" s="68">
        <v>139160</v>
      </c>
      <c r="G52" s="68">
        <v>5000</v>
      </c>
      <c r="H52" s="68">
        <v>0</v>
      </c>
      <c r="I52" s="49">
        <f t="shared" si="0"/>
        <v>0</v>
      </c>
    </row>
    <row r="53" spans="2:9" ht="21" customHeight="1" x14ac:dyDescent="0.25">
      <c r="B53" s="109">
        <v>34</v>
      </c>
      <c r="C53" s="110"/>
      <c r="D53" s="111"/>
      <c r="E53" s="51" t="s">
        <v>13</v>
      </c>
      <c r="F53" s="68">
        <v>33380</v>
      </c>
      <c r="G53" s="68">
        <v>40000</v>
      </c>
      <c r="H53" s="68">
        <v>0</v>
      </c>
      <c r="I53" s="49">
        <f t="shared" si="0"/>
        <v>0</v>
      </c>
    </row>
    <row r="54" spans="2:9" ht="21" customHeight="1" x14ac:dyDescent="0.25">
      <c r="B54" s="115" t="s">
        <v>222</v>
      </c>
      <c r="C54" s="116"/>
      <c r="D54" s="117"/>
      <c r="E54" s="62" t="s">
        <v>223</v>
      </c>
      <c r="F54" s="68" t="e">
        <f>F55</f>
        <v>#REF!</v>
      </c>
      <c r="G54" s="68">
        <v>1000</v>
      </c>
      <c r="H54" s="68">
        <v>0</v>
      </c>
      <c r="I54" s="49">
        <f t="shared" si="0"/>
        <v>0</v>
      </c>
    </row>
    <row r="55" spans="2:9" ht="21.75" customHeight="1" x14ac:dyDescent="0.25">
      <c r="B55" s="118">
        <v>3</v>
      </c>
      <c r="C55" s="119"/>
      <c r="D55" s="120"/>
      <c r="E55" s="51" t="s">
        <v>4</v>
      </c>
      <c r="F55" s="68" t="e">
        <f>SUM(F56:F58)</f>
        <v>#REF!</v>
      </c>
      <c r="G55" s="68">
        <v>1000</v>
      </c>
      <c r="H55" s="68">
        <v>0</v>
      </c>
      <c r="I55" s="49">
        <f t="shared" si="0"/>
        <v>0</v>
      </c>
    </row>
    <row r="56" spans="2:9" ht="21.75" customHeight="1" x14ac:dyDescent="0.25">
      <c r="B56" s="118">
        <v>34</v>
      </c>
      <c r="C56" s="119"/>
      <c r="D56" s="120"/>
      <c r="E56" s="51" t="s">
        <v>127</v>
      </c>
      <c r="F56" s="68" t="e">
        <f>SUM(F58:F59)</f>
        <v>#REF!</v>
      </c>
      <c r="G56" s="68">
        <v>1000</v>
      </c>
      <c r="H56" s="68">
        <v>0</v>
      </c>
      <c r="I56" s="49">
        <f t="shared" si="0"/>
        <v>0</v>
      </c>
    </row>
    <row r="57" spans="2:9" ht="27.75" customHeight="1" x14ac:dyDescent="0.25">
      <c r="B57" s="112" t="s">
        <v>228</v>
      </c>
      <c r="C57" s="113"/>
      <c r="D57" s="114"/>
      <c r="E57" s="65" t="s">
        <v>229</v>
      </c>
      <c r="F57" s="70" t="e">
        <f>F58</f>
        <v>#REF!</v>
      </c>
      <c r="G57" s="70">
        <v>357000</v>
      </c>
      <c r="H57" s="70">
        <v>137000</v>
      </c>
      <c r="I57" s="49">
        <f t="shared" si="0"/>
        <v>38.375350140056028</v>
      </c>
    </row>
    <row r="58" spans="2:9" ht="21.75" customHeight="1" x14ac:dyDescent="0.25">
      <c r="B58" s="115" t="s">
        <v>220</v>
      </c>
      <c r="C58" s="116"/>
      <c r="D58" s="117"/>
      <c r="E58" s="62" t="s">
        <v>178</v>
      </c>
      <c r="F58" s="68" t="e">
        <f>F59+#REF!</f>
        <v>#REF!</v>
      </c>
      <c r="G58" s="68">
        <v>357000</v>
      </c>
      <c r="H58" s="68">
        <v>137000</v>
      </c>
      <c r="I58" s="49">
        <f t="shared" si="0"/>
        <v>38.375350140056028</v>
      </c>
    </row>
    <row r="59" spans="2:9" ht="22.5" customHeight="1" x14ac:dyDescent="0.25">
      <c r="B59" s="118">
        <v>3</v>
      </c>
      <c r="C59" s="119"/>
      <c r="D59" s="120"/>
      <c r="E59" s="51" t="s">
        <v>4</v>
      </c>
      <c r="F59" s="68" t="e">
        <f>SUM(#REF!,F61)</f>
        <v>#REF!</v>
      </c>
      <c r="G59" s="68">
        <v>357000</v>
      </c>
      <c r="H59" s="68">
        <v>137000</v>
      </c>
      <c r="I59" s="49">
        <f t="shared" si="0"/>
        <v>38.375350140056028</v>
      </c>
    </row>
    <row r="60" spans="2:9" ht="22.5" customHeight="1" x14ac:dyDescent="0.25">
      <c r="B60" s="50">
        <v>31</v>
      </c>
      <c r="C60" s="79"/>
      <c r="D60" s="51"/>
      <c r="E60" s="51" t="s">
        <v>5</v>
      </c>
      <c r="F60" s="68"/>
      <c r="G60" s="68">
        <v>300000</v>
      </c>
      <c r="H60" s="68">
        <v>100000</v>
      </c>
      <c r="I60" s="49">
        <f t="shared" si="0"/>
        <v>33.333333333333329</v>
      </c>
    </row>
    <row r="61" spans="2:9" ht="20.25" customHeight="1" x14ac:dyDescent="0.25">
      <c r="B61" s="109">
        <v>32</v>
      </c>
      <c r="C61" s="110"/>
      <c r="D61" s="111"/>
      <c r="E61" s="51" t="s">
        <v>13</v>
      </c>
      <c r="F61" s="68">
        <v>0</v>
      </c>
      <c r="G61" s="68">
        <v>57000</v>
      </c>
      <c r="H61" s="68">
        <v>37000</v>
      </c>
      <c r="I61" s="49">
        <f t="shared" si="0"/>
        <v>64.912280701754383</v>
      </c>
    </row>
    <row r="62" spans="2:9" ht="21" customHeight="1" x14ac:dyDescent="0.25">
      <c r="B62" s="112" t="s">
        <v>191</v>
      </c>
      <c r="C62" s="113"/>
      <c r="D62" s="114"/>
      <c r="E62" s="65" t="s">
        <v>182</v>
      </c>
      <c r="F62" s="70">
        <f>F63</f>
        <v>19367</v>
      </c>
      <c r="G62" s="70">
        <v>22563</v>
      </c>
      <c r="H62" s="70">
        <v>22563</v>
      </c>
      <c r="I62" s="49">
        <f t="shared" si="0"/>
        <v>100</v>
      </c>
    </row>
    <row r="63" spans="2:9" ht="21" customHeight="1" x14ac:dyDescent="0.25">
      <c r="B63" s="115" t="s">
        <v>168</v>
      </c>
      <c r="C63" s="116"/>
      <c r="D63" s="117"/>
      <c r="E63" s="62" t="s">
        <v>178</v>
      </c>
      <c r="F63" s="68">
        <f>F64</f>
        <v>19367</v>
      </c>
      <c r="G63" s="68">
        <v>22563</v>
      </c>
      <c r="H63" s="68">
        <v>22563</v>
      </c>
      <c r="I63" s="49">
        <f t="shared" si="0"/>
        <v>100</v>
      </c>
    </row>
    <row r="64" spans="2:9" ht="21" customHeight="1" x14ac:dyDescent="0.25">
      <c r="B64" s="118">
        <v>3</v>
      </c>
      <c r="C64" s="119"/>
      <c r="D64" s="120"/>
      <c r="E64" s="51" t="s">
        <v>4</v>
      </c>
      <c r="F64" s="68">
        <f>SUM(F65:F65)</f>
        <v>19367</v>
      </c>
      <c r="G64" s="68">
        <v>22563</v>
      </c>
      <c r="H64" s="68">
        <v>22563</v>
      </c>
      <c r="I64" s="49">
        <f t="shared" si="0"/>
        <v>100</v>
      </c>
    </row>
    <row r="65" spans="2:9" ht="21" customHeight="1" x14ac:dyDescent="0.25">
      <c r="B65" s="109">
        <v>31</v>
      </c>
      <c r="C65" s="110"/>
      <c r="D65" s="111"/>
      <c r="E65" s="51" t="s">
        <v>5</v>
      </c>
      <c r="F65" s="68">
        <v>19367</v>
      </c>
      <c r="G65" s="68">
        <v>22563</v>
      </c>
      <c r="H65" s="68">
        <v>22563</v>
      </c>
      <c r="I65" s="49">
        <f t="shared" ref="I65" si="1">H65/G65</f>
        <v>1</v>
      </c>
    </row>
    <row r="66" spans="2:9" ht="21" customHeight="1" x14ac:dyDescent="0.25">
      <c r="B66" s="76"/>
      <c r="C66" s="76"/>
      <c r="D66" s="76"/>
      <c r="E66" s="77"/>
      <c r="F66" s="78"/>
      <c r="G66" s="78"/>
      <c r="H66" s="78"/>
      <c r="I66" s="49"/>
    </row>
    <row r="69" spans="2:9" x14ac:dyDescent="0.25">
      <c r="F69" s="69" t="e">
        <f>F9+F29</f>
        <v>#REF!</v>
      </c>
      <c r="G69" s="69"/>
      <c r="H69" s="69"/>
      <c r="I69" s="69"/>
    </row>
  </sheetData>
  <mergeCells count="54">
    <mergeCell ref="B9:D9"/>
    <mergeCell ref="B10:D10"/>
    <mergeCell ref="B12:D12"/>
    <mergeCell ref="B14:D14"/>
    <mergeCell ref="B2:I2"/>
    <mergeCell ref="B11:D11"/>
    <mergeCell ref="B13:D13"/>
    <mergeCell ref="B4:I4"/>
    <mergeCell ref="B6:E6"/>
    <mergeCell ref="B7:E7"/>
    <mergeCell ref="B8:D8"/>
    <mergeCell ref="B17:D17"/>
    <mergeCell ref="B18:D18"/>
    <mergeCell ref="B19:D19"/>
    <mergeCell ref="B21:D21"/>
    <mergeCell ref="B15:D15"/>
    <mergeCell ref="B22:D22"/>
    <mergeCell ref="B23:D23"/>
    <mergeCell ref="B25:D25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8:D48"/>
    <mergeCell ref="B49:D49"/>
    <mergeCell ref="B45:D45"/>
    <mergeCell ref="B50:D50"/>
    <mergeCell ref="B51:D51"/>
    <mergeCell ref="B52:D52"/>
    <mergeCell ref="B53:D53"/>
    <mergeCell ref="B56:D56"/>
    <mergeCell ref="B58:D58"/>
    <mergeCell ref="B59:D59"/>
    <mergeCell ref="B54:D54"/>
    <mergeCell ref="B55:D55"/>
    <mergeCell ref="B57:D57"/>
    <mergeCell ref="B61:D61"/>
    <mergeCell ref="B62:D62"/>
    <mergeCell ref="B63:D63"/>
    <mergeCell ref="B64:D64"/>
    <mergeCell ref="B65:D65"/>
  </mergeCells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Josipa</cp:lastModifiedBy>
  <cp:lastPrinted>2025-08-06T10:36:26Z</cp:lastPrinted>
  <dcterms:created xsi:type="dcterms:W3CDTF">2022-08-12T12:51:27Z</dcterms:created>
  <dcterms:modified xsi:type="dcterms:W3CDTF">2025-08-06T11:14:16Z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